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60" windowWidth="9690" windowHeight="6030" tabRatio="843" activeTab="1"/>
  </bookViews>
  <sheets>
    <sheet name="Tabela Ensino" sheetId="1" r:id="rId1"/>
    <sheet name="Tabela Pesq e Extensão" sheetId="2" r:id="rId2"/>
    <sheet name="Totais" sheetId="14" r:id="rId3"/>
    <sheet name="Tabela de Pontos" sheetId="13" r:id="rId4"/>
  </sheets>
  <definedNames>
    <definedName name="_xlnm.Print_Area" localSheetId="0">'Tabela Ensino'!$A$1:$H$32</definedName>
    <definedName name="_xlnm.Print_Area" localSheetId="1">'Tabela Pesq e Extensão'!$A$1:$G$72</definedName>
  </definedNames>
  <calcPr calcId="145621"/>
  <webPublishObjects count="1">
    <webPublishObject id="25359" divId="tabeladepontuacao3grau_25359" destinationFile="C:\cppd\HOME PAGE\tabeladepontuacao3grau.htm"/>
  </webPublishObjects>
</workbook>
</file>

<file path=xl/calcChain.xml><?xml version="1.0" encoding="utf-8"?>
<calcChain xmlns="http://schemas.openxmlformats.org/spreadsheetml/2006/main">
  <c r="G7" i="2" l="1"/>
  <c r="D45" i="1" l="1"/>
  <c r="D46" i="1"/>
  <c r="D47" i="1"/>
  <c r="F23" i="1" l="1"/>
  <c r="E7" i="2" l="1"/>
  <c r="G18" i="1"/>
  <c r="H18" i="1" s="1"/>
  <c r="E21" i="2"/>
  <c r="F26" i="1"/>
  <c r="F18" i="1"/>
  <c r="F14" i="1"/>
  <c r="F20" i="1"/>
  <c r="F17" i="14" l="1"/>
  <c r="E22" i="2" l="1"/>
  <c r="E25" i="2"/>
  <c r="E26" i="2"/>
  <c r="E24" i="2"/>
  <c r="E27" i="2"/>
  <c r="E63" i="2"/>
  <c r="E59" i="2"/>
  <c r="E60" i="2"/>
  <c r="E61" i="2"/>
  <c r="E62" i="2"/>
  <c r="E43" i="2"/>
  <c r="E48" i="2"/>
  <c r="E49" i="2"/>
  <c r="E18" i="2"/>
  <c r="G18" i="2" s="1"/>
  <c r="E12" i="2" l="1"/>
  <c r="G12" i="2" s="1"/>
  <c r="E13" i="2"/>
  <c r="G13" i="2" s="1"/>
  <c r="E14" i="2"/>
  <c r="G14" i="2" s="1"/>
  <c r="E15" i="2"/>
  <c r="G15" i="2" s="1"/>
  <c r="E16" i="2"/>
  <c r="E29" i="2" l="1"/>
  <c r="G29" i="2" s="1"/>
  <c r="E30" i="2"/>
  <c r="G30" i="2" s="1"/>
  <c r="E31" i="2"/>
  <c r="G31" i="2" s="1"/>
  <c r="E32" i="2"/>
  <c r="G32" i="2" s="1"/>
  <c r="E28" i="2"/>
  <c r="G28" i="2" s="1"/>
  <c r="E65" i="2"/>
  <c r="G65" i="2" s="1"/>
  <c r="H26" i="1"/>
  <c r="H23" i="1"/>
  <c r="H20" i="1"/>
  <c r="H14" i="1"/>
  <c r="G56" i="2"/>
  <c r="F3" i="2"/>
  <c r="B2" i="2"/>
  <c r="F2" i="2"/>
  <c r="E33" i="2"/>
  <c r="G33" i="2" s="1"/>
  <c r="E34" i="2"/>
  <c r="G34" i="2" s="1"/>
  <c r="E35" i="2"/>
  <c r="G35" i="2" s="1"/>
  <c r="E36" i="2"/>
  <c r="G36" i="2" s="1"/>
  <c r="E37" i="2"/>
  <c r="G37" i="2" s="1"/>
  <c r="E39" i="2"/>
  <c r="G39" i="2" s="1"/>
  <c r="E40" i="2"/>
  <c r="G40" i="2" s="1"/>
  <c r="E41" i="2"/>
  <c r="G41" i="2" s="1"/>
  <c r="E42" i="2"/>
  <c r="G42" i="2" s="1"/>
  <c r="G43" i="2"/>
  <c r="E45" i="2"/>
  <c r="G45" i="2" s="1"/>
  <c r="E46" i="2"/>
  <c r="G46" i="2" s="1"/>
  <c r="G49" i="2"/>
  <c r="E50" i="2"/>
  <c r="G50" i="2" s="1"/>
  <c r="E51" i="2"/>
  <c r="G51" i="2" s="1"/>
  <c r="E52" i="2"/>
  <c r="G52" i="2" s="1"/>
  <c r="E53" i="2"/>
  <c r="G53" i="2" s="1"/>
  <c r="E55" i="2"/>
  <c r="G55" i="2" s="1"/>
  <c r="E11" i="2"/>
  <c r="G11" i="2" s="1"/>
  <c r="E17" i="2"/>
  <c r="G17" i="2" s="1"/>
  <c r="E19" i="2"/>
  <c r="G19" i="2" s="1"/>
  <c r="G21" i="2"/>
  <c r="F11" i="1"/>
  <c r="F10" i="1"/>
  <c r="B10" i="1"/>
  <c r="G66" i="2" l="1"/>
  <c r="G68" i="2" s="1"/>
  <c r="C76" i="2" s="1"/>
  <c r="H28" i="1"/>
  <c r="H29" i="1" l="1"/>
  <c r="I31" i="1" s="1"/>
  <c r="H30" i="1" s="1"/>
  <c r="F7" i="14" l="1"/>
  <c r="D43" i="1"/>
  <c r="D42" i="1"/>
  <c r="H31" i="1"/>
  <c r="D44" i="1" s="1"/>
  <c r="B32" i="1" l="1"/>
  <c r="C78" i="2"/>
  <c r="I70" i="2" l="1"/>
  <c r="G69" i="2" s="1"/>
  <c r="C80" i="2"/>
  <c r="C77" i="2"/>
  <c r="C79" i="2"/>
  <c r="C81" i="2"/>
  <c r="G70" i="2" l="1"/>
  <c r="F9" i="14"/>
  <c r="F11" i="14" s="1"/>
  <c r="F18" i="14" s="1"/>
</calcChain>
</file>

<file path=xl/sharedStrings.xml><?xml version="1.0" encoding="utf-8"?>
<sst xmlns="http://schemas.openxmlformats.org/spreadsheetml/2006/main" count="169" uniqueCount="146">
  <si>
    <t>NOME ===================================&gt;</t>
  </si>
  <si>
    <t xml:space="preserve">  ( entre  0,0 e 1,00)</t>
  </si>
  <si>
    <t>TABELA 1  -  ATIVIDADE : ENSINO</t>
  </si>
  <si>
    <t xml:space="preserve">           Regime :           </t>
  </si>
  <si>
    <t>A</t>
  </si>
  <si>
    <t>B</t>
  </si>
  <si>
    <t>Prod.</t>
  </si>
  <si>
    <t xml:space="preserve"> IQ</t>
  </si>
  <si>
    <t>FM</t>
  </si>
  <si>
    <t>Unid.</t>
  </si>
  <si>
    <t>AxBxC</t>
  </si>
  <si>
    <t xml:space="preserve">  FM  </t>
  </si>
  <si>
    <t xml:space="preserve">    Descrição da atividade</t>
  </si>
  <si>
    <t>C</t>
  </si>
  <si>
    <t xml:space="preserve">                   Descrição da atividade </t>
  </si>
  <si>
    <t xml:space="preserve">C </t>
  </si>
  <si>
    <t>Docência</t>
  </si>
  <si>
    <t xml:space="preserve"> Autoria de livros</t>
  </si>
  <si>
    <t>Mestrado</t>
  </si>
  <si>
    <t xml:space="preserve"> Organização de livros</t>
  </si>
  <si>
    <t>semestre *</t>
  </si>
  <si>
    <t xml:space="preserve"> Resumo em anais de congressos</t>
  </si>
  <si>
    <t xml:space="preserve"> Artigo em periódico indexado</t>
  </si>
  <si>
    <t xml:space="preserve"> Artigo em periód. não indexado</t>
  </si>
  <si>
    <t>PONTUAÇÕES  OBTIDAS  NAS ATIVIDADES</t>
  </si>
  <si>
    <t>ATIVIDADES</t>
  </si>
  <si>
    <t xml:space="preserve">    tese</t>
  </si>
  <si>
    <t>Total de unidades obtidas na atividade</t>
  </si>
  <si>
    <t>tese x sem*</t>
  </si>
  <si>
    <t xml:space="preserve">  dissert.</t>
  </si>
  <si>
    <t>diss x sem*</t>
  </si>
  <si>
    <t>Média por semestre  :  u = t/número de semestres</t>
  </si>
  <si>
    <t xml:space="preserve">  trabalho</t>
  </si>
  <si>
    <t>alun x sem*</t>
  </si>
  <si>
    <t xml:space="preserve">  Total de unidades obtidas na atividade</t>
  </si>
  <si>
    <t xml:space="preserve">  20 horas</t>
  </si>
  <si>
    <t>Média por semestre : u = t/número de semestres</t>
  </si>
  <si>
    <t>a</t>
  </si>
  <si>
    <t>Avaliação de Estágio Probatório</t>
  </si>
  <si>
    <t>Prof X Sem</t>
  </si>
  <si>
    <t>E</t>
  </si>
  <si>
    <t>-----</t>
  </si>
  <si>
    <t xml:space="preserve"> Tradução de livros</t>
  </si>
  <si>
    <t xml:space="preserve"> Capítulo de Livro/Revisão de Livro</t>
  </si>
  <si>
    <t xml:space="preserve"> Orientação</t>
  </si>
  <si>
    <t>Participação em Comissão delegada por  Ministério Federal ou Secretaria de Educação Estadual. Representação em Organismo.</t>
  </si>
  <si>
    <t>Portaria X semestre ou convoção</t>
  </si>
  <si>
    <t xml:space="preserve">                       TOTAL  :        </t>
  </si>
  <si>
    <t>Pontuação</t>
  </si>
  <si>
    <t>Número de semestres efetivamente avaliados:</t>
  </si>
  <si>
    <t>A x B x C</t>
  </si>
  <si>
    <t>Pontuação para o período de 2 anos : p(u) ===&gt;  TABELA 4</t>
  </si>
  <si>
    <t>Publicações</t>
  </si>
  <si>
    <t>pagina 1</t>
  </si>
  <si>
    <t xml:space="preserve">  livro  </t>
  </si>
  <si>
    <t xml:space="preserve">  Capítulo</t>
  </si>
  <si>
    <t xml:space="preserve"> artigo </t>
  </si>
  <si>
    <t xml:space="preserve"> resumo </t>
  </si>
  <si>
    <t xml:space="preserve">  nota </t>
  </si>
  <si>
    <t xml:space="preserve"> resenha </t>
  </si>
  <si>
    <t xml:space="preserve"> relatório </t>
  </si>
  <si>
    <t xml:space="preserve">(20 hrs TAB 6)    </t>
  </si>
  <si>
    <t>Pontuação na atividade : p(u) x (número de semestres)/4                 (DE/40 hrs TAB 5)</t>
  </si>
  <si>
    <t xml:space="preserve"> TAB 6 &lt;---</t>
  </si>
  <si>
    <t xml:space="preserve"> (DE/40 horas TAB. 5 &lt;---)</t>
  </si>
  <si>
    <t xml:space="preserve">INFORMAÇÕES GERAIS </t>
  </si>
  <si>
    <t>Nome:</t>
  </si>
  <si>
    <t>Regime</t>
  </si>
  <si>
    <t>Cargos c/carga horária entre 20 e 40 hrs. ======&gt;</t>
  </si>
  <si>
    <t xml:space="preserve">  *  Frações de semestre e horas serão computadas proporcionalmente </t>
  </si>
  <si>
    <t>Base de Cálculo</t>
  </si>
  <si>
    <t>REGIME (20h; 40; ou DE) ======================&gt;</t>
  </si>
  <si>
    <t>ÍNDICE DE QUALIDADE (IQ) APLICADO (entre: 0,0 a 1,0)</t>
  </si>
  <si>
    <t>Participação em Conselho  ou Comissão Editorial; Exercício em Órgãos Colegiados (excluídos os membros natos) e outros cargos com carga horária (X) inferior a 20 horas</t>
  </si>
  <si>
    <t xml:space="preserve"> Pontuação na atividade : p(u) x (número de semestres)/4</t>
  </si>
  <si>
    <t>Pontuação para o período de 2 anos : p(u)  ===&gt;  TABELA 4</t>
  </si>
  <si>
    <r>
      <t xml:space="preserve"> </t>
    </r>
    <r>
      <rPr>
        <i/>
        <sz val="9"/>
        <rFont val="Arial"/>
        <family val="2"/>
      </rPr>
      <t>Número de semestres efetivamente avaliados</t>
    </r>
  </si>
  <si>
    <t>Hora</t>
  </si>
  <si>
    <t>COM AFASTAMENTO</t>
  </si>
  <si>
    <t>AFASTAMENTO Parcial (20 horas)</t>
  </si>
  <si>
    <t>horas</t>
  </si>
  <si>
    <t>Qualificação de Mestrado</t>
  </si>
  <si>
    <t>Qualificação de Doutorado</t>
  </si>
  <si>
    <t>Especialização</t>
  </si>
  <si>
    <t>TCC, Monografia</t>
  </si>
  <si>
    <t>Banca</t>
  </si>
  <si>
    <t>Seleção para Mestrado e Doutorado</t>
  </si>
  <si>
    <t>Comissão</t>
  </si>
  <si>
    <t>AFASTAMENTO Parcial (10 horas)</t>
  </si>
  <si>
    <t xml:space="preserve"> artigo /autores</t>
  </si>
  <si>
    <t>Graduação, Especialização (não pago), Mestrado, Doutorado</t>
  </si>
  <si>
    <t>Total de horas nos semestres sob avaliação</t>
  </si>
  <si>
    <t>Funções administrativas (entre 20 e 40 horas)</t>
  </si>
  <si>
    <r>
      <t>Formação</t>
    </r>
    <r>
      <rPr>
        <i/>
        <sz val="9"/>
        <rFont val="Arial"/>
        <family val="2"/>
      </rPr>
      <t xml:space="preserve"> stricto sensu</t>
    </r>
    <r>
      <rPr>
        <sz val="9"/>
        <rFont val="Arial"/>
        <family val="2"/>
      </rPr>
      <t xml:space="preserve"> e estágio pós doutoral</t>
    </r>
  </si>
  <si>
    <t>Atividades de Propriedade Intelectual</t>
  </si>
  <si>
    <t>Contrato de Transferência de Tecnologia</t>
  </si>
  <si>
    <t>Depósito de Patente e Modelo de Utilidade</t>
  </si>
  <si>
    <t>Registro de Direitos Autorais</t>
  </si>
  <si>
    <t>Registro de Marcas e Softwares</t>
  </si>
  <si>
    <t>Base de cálculo</t>
  </si>
  <si>
    <t>Unidade</t>
  </si>
  <si>
    <t>Comissão de Progressão ou Promoção Funcional</t>
  </si>
  <si>
    <t>Participação em Cursos de Extensão Curta Duração (8 a 30 horas)</t>
  </si>
  <si>
    <t>Cursos</t>
  </si>
  <si>
    <t>Apresentador de Poster</t>
  </si>
  <si>
    <t>Conferencista ou Palestrante</t>
  </si>
  <si>
    <t>Moderador de mesa ou silimar</t>
  </si>
  <si>
    <t>Ouvinte</t>
  </si>
  <si>
    <t>Eventos e Palestras</t>
  </si>
  <si>
    <t>Concurso Público ou Processo Seletivo Simplificado</t>
  </si>
  <si>
    <t>Horas</t>
  </si>
  <si>
    <t>PET, Monitoria, Estágio e Extensão</t>
  </si>
  <si>
    <t>Funções Administrativas com carga  inferior a 20 horas semanais</t>
  </si>
  <si>
    <t xml:space="preserve">Doutorado </t>
  </si>
  <si>
    <t>Texto integral em anais de congressos</t>
  </si>
  <si>
    <t>Revisão de Periódicos</t>
  </si>
  <si>
    <t>Resenha em periódico</t>
  </si>
  <si>
    <t>Nota breve em periódico não   indexado</t>
  </si>
  <si>
    <t>Nota breve em periód.indexado</t>
  </si>
  <si>
    <t>Relatório de projeto de pesquisa concluído</t>
  </si>
  <si>
    <t>Tese de doutorado aprovada</t>
  </si>
  <si>
    <t>Tese de doutorado</t>
  </si>
  <si>
    <t>Dissertação mestrado aprovada</t>
  </si>
  <si>
    <t>Dissertação de mestrado</t>
  </si>
  <si>
    <t>Monografia, Trabalho Conclusão de Curso; Iniciação Científica</t>
  </si>
  <si>
    <t>Número de semestres, ou fração no exercício da função administrativa</t>
  </si>
  <si>
    <t>Bancas</t>
  </si>
  <si>
    <t>TABELA 2  -  ATIVIDADES: PESQUISA - EXTENSÃO - PRODUÇÃO INTELECTUAL</t>
  </si>
  <si>
    <t xml:space="preserve">Total de horas atribuídas à função ou nº de horas constante em portaria  </t>
  </si>
  <si>
    <t xml:space="preserve">Projetos e Ações de Extensão </t>
  </si>
  <si>
    <r>
      <rPr>
        <b/>
        <sz val="9"/>
        <rFont val="Arial"/>
        <family val="2"/>
      </rPr>
      <t xml:space="preserve">Registrados no SigPex                             </t>
    </r>
    <r>
      <rPr>
        <sz val="9"/>
        <rFont val="Arial"/>
        <family val="2"/>
      </rPr>
      <t>(Programas, Projetos, Cursos e Eventos)</t>
    </r>
  </si>
  <si>
    <r>
      <rPr>
        <b/>
        <sz val="11"/>
        <rFont val="Arial"/>
        <family val="2"/>
      </rPr>
      <t xml:space="preserve">UNIVERSIDADE FEDERAL DE SANTA CATARINA            </t>
    </r>
    <r>
      <rPr>
        <sz val="9"/>
        <rFont val="Arial"/>
        <family val="2"/>
      </rPr>
      <t xml:space="preserve">                                                                                             </t>
    </r>
    <r>
      <rPr>
        <b/>
        <sz val="10"/>
        <rFont val="Arial"/>
        <family val="2"/>
      </rPr>
      <t>TABELA DE PONTUAÇÃO - PROGRESSÕES E PROMOÇÕES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</t>
    </r>
  </si>
  <si>
    <t>TABELA 4  -  CONVERSÃO UNIDADES - PONTOS</t>
  </si>
  <si>
    <t>UNIDADES</t>
  </si>
  <si>
    <t>Numero de pontos</t>
  </si>
  <si>
    <t>de</t>
  </si>
  <si>
    <t>até</t>
  </si>
  <si>
    <t>D</t>
  </si>
  <si>
    <t xml:space="preserve">    Tabela Ensino</t>
  </si>
  <si>
    <t xml:space="preserve">    Tabela Pesquisa e Extensão</t>
  </si>
  <si>
    <t xml:space="preserve">Pontuação obtida em Avaliações Anteriores </t>
  </si>
  <si>
    <t>Número ou fração de semestres no exercício da função administrativa</t>
  </si>
  <si>
    <t>NºSemestres Avaliados (1 ou 4) =============&gt;</t>
  </si>
  <si>
    <t xml:space="preserve">     Número de Semestres ou frações destes não submetidos à avaliação  </t>
  </si>
  <si>
    <t xml:space="preserve">                 PONTUAÇÃO  FINAL = C + D + E</t>
  </si>
  <si>
    <t xml:space="preserve">DETERMINAÇÃO  DA  PONTUAÇÃO  FINAL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</si>
</sst>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10"/>
      <name val="MS Sans Serif"/>
    </font>
    <font>
      <b/>
      <sz val="12"/>
      <name val="Arial"/>
      <family val="2"/>
    </font>
    <font>
      <sz val="11"/>
      <name val="Footlight MT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0" borderId="0" xfId="0" applyFont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 wrapText="1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Protection="1">
      <protection hidden="1"/>
    </xf>
    <xf numFmtId="0" fontId="3" fillId="0" borderId="0" xfId="0" applyFont="1" applyFill="1"/>
    <xf numFmtId="0" fontId="7" fillId="0" borderId="18" xfId="0" applyFont="1" applyFill="1" applyBorder="1" applyAlignment="1" applyProtection="1">
      <alignment horizontal="center"/>
      <protection locked="0" hidden="1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7" fillId="0" borderId="19" xfId="0" applyFont="1" applyFill="1" applyBorder="1" applyAlignment="1" applyProtection="1">
      <alignment horizontal="center"/>
      <protection hidden="1"/>
    </xf>
    <xf numFmtId="16" fontId="3" fillId="0" borderId="15" xfId="0" applyNumberFormat="1" applyFont="1" applyFill="1" applyBorder="1" applyProtection="1">
      <protection locked="0" hidden="1"/>
    </xf>
    <xf numFmtId="0" fontId="3" fillId="0" borderId="0" xfId="0" applyFont="1" applyFill="1" applyAlignment="1">
      <alignment horizontal="left" vertical="top"/>
    </xf>
    <xf numFmtId="0" fontId="5" fillId="0" borderId="8" xfId="0" applyFont="1" applyFill="1" applyBorder="1" applyAlignment="1">
      <alignment horizontal="justify" vertical="top"/>
    </xf>
    <xf numFmtId="0" fontId="3" fillId="0" borderId="20" xfId="0" applyFont="1" applyFill="1" applyBorder="1" applyAlignment="1" applyProtection="1">
      <alignment horizontal="center"/>
      <protection locked="0" hidden="1"/>
    </xf>
    <xf numFmtId="0" fontId="3" fillId="0" borderId="20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3" fillId="0" borderId="23" xfId="0" applyFont="1" applyFill="1" applyBorder="1" applyProtection="1">
      <protection hidden="1"/>
    </xf>
    <xf numFmtId="0" fontId="3" fillId="0" borderId="24" xfId="0" applyFont="1" applyFill="1" applyBorder="1"/>
    <xf numFmtId="0" fontId="3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27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2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29" xfId="0" applyFont="1" applyFill="1" applyBorder="1" applyProtection="1">
      <protection hidden="1"/>
    </xf>
    <xf numFmtId="0" fontId="3" fillId="0" borderId="24" xfId="0" applyFont="1" applyFill="1" applyBorder="1" applyAlignment="1">
      <alignment horizontal="justify" vertical="top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vertical="center" wrapText="1"/>
      <protection hidden="1"/>
    </xf>
    <xf numFmtId="2" fontId="0" fillId="0" borderId="0" xfId="0" applyNumberFormat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13" fillId="0" borderId="53" xfId="0" applyNumberFormat="1" applyFont="1" applyFill="1" applyBorder="1" applyAlignment="1">
      <alignment horizontal="center" vertical="center" wrapText="1"/>
    </xf>
    <xf numFmtId="2" fontId="0" fillId="0" borderId="54" xfId="0" applyNumberFormat="1" applyFill="1" applyBorder="1" applyAlignment="1">
      <alignment horizontal="center" vertical="center" wrapText="1"/>
    </xf>
    <xf numFmtId="2" fontId="13" fillId="0" borderId="55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2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right"/>
      <protection hidden="1"/>
    </xf>
    <xf numFmtId="0" fontId="3" fillId="0" borderId="23" xfId="0" applyFont="1" applyFill="1" applyBorder="1" applyAlignment="1" applyProtection="1">
      <alignment horizontal="right"/>
      <protection hidden="1"/>
    </xf>
    <xf numFmtId="2" fontId="3" fillId="0" borderId="18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left"/>
      <protection hidden="1"/>
    </xf>
    <xf numFmtId="0" fontId="5" fillId="0" borderId="20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left"/>
      <protection locked="0" hidden="1"/>
    </xf>
    <xf numFmtId="0" fontId="7" fillId="0" borderId="34" xfId="0" applyFont="1" applyFill="1" applyBorder="1" applyAlignment="1" applyProtection="1">
      <alignment horizontal="left"/>
      <protection locked="0" hidden="1"/>
    </xf>
    <xf numFmtId="0" fontId="7" fillId="0" borderId="35" xfId="0" applyFont="1" applyFill="1" applyBorder="1" applyAlignment="1" applyProtection="1">
      <alignment horizontal="left"/>
      <protection locked="0"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0" fontId="5" fillId="0" borderId="37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5" fillId="0" borderId="19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38" xfId="0" applyFont="1" applyFill="1" applyBorder="1" applyAlignment="1" applyProtection="1">
      <alignment horizontal="left"/>
      <protection hidden="1"/>
    </xf>
    <xf numFmtId="0" fontId="7" fillId="0" borderId="19" xfId="0" applyFont="1" applyFill="1" applyBorder="1" applyAlignment="1" applyProtection="1">
      <alignment horizontal="center"/>
      <protection locked="0" hidden="1"/>
    </xf>
    <xf numFmtId="0" fontId="5" fillId="0" borderId="32" xfId="0" applyFont="1" applyFill="1" applyBorder="1" applyAlignment="1" applyProtection="1">
      <alignment horizontal="left"/>
      <protection hidden="1"/>
    </xf>
    <xf numFmtId="0" fontId="5" fillId="0" borderId="23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0" borderId="23" xfId="0" applyFont="1" applyFill="1" applyBorder="1" applyAlignment="1" applyProtection="1">
      <alignment horizontal="left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26" xfId="0" applyFont="1" applyFill="1" applyBorder="1" applyAlignment="1" applyProtection="1">
      <alignment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 vertical="top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Fill="1" applyBorder="1" applyAlignment="1" applyProtection="1">
      <alignment horizontal="center" vertical="center"/>
      <protection locked="0" hidden="1"/>
    </xf>
    <xf numFmtId="0" fontId="3" fillId="0" borderId="26" xfId="0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26" xfId="0" applyFont="1" applyFill="1" applyBorder="1" applyAlignment="1" applyProtection="1">
      <alignment horizontal="center" wrapText="1"/>
      <protection hidden="1"/>
    </xf>
    <xf numFmtId="0" fontId="8" fillId="0" borderId="21" xfId="0" applyFont="1" applyFill="1" applyBorder="1" applyAlignment="1" applyProtection="1">
      <alignment horizontal="right"/>
      <protection hidden="1"/>
    </xf>
    <xf numFmtId="0" fontId="8" fillId="0" borderId="22" xfId="0" applyFont="1" applyFill="1" applyBorder="1" applyAlignment="1" applyProtection="1">
      <alignment horizontal="right"/>
      <protection hidden="1"/>
    </xf>
    <xf numFmtId="0" fontId="8" fillId="0" borderId="23" xfId="0" applyFont="1" applyFill="1" applyBorder="1" applyAlignment="1" applyProtection="1">
      <alignment horizontal="right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 vertical="center" textRotation="91" wrapText="1"/>
      <protection hidden="1"/>
    </xf>
    <xf numFmtId="0" fontId="3" fillId="0" borderId="25" xfId="0" applyFont="1" applyBorder="1" applyAlignment="1" applyProtection="1">
      <alignment horizontal="center" vertical="center" textRotation="91" wrapText="1"/>
      <protection hidden="1"/>
    </xf>
    <xf numFmtId="0" fontId="3" fillId="0" borderId="26" xfId="0" applyFont="1" applyBorder="1" applyAlignment="1" applyProtection="1">
      <alignment horizontal="center" vertical="center" textRotation="91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justify" vertical="top"/>
    </xf>
    <xf numFmtId="0" fontId="3" fillId="0" borderId="0" xfId="0" applyFont="1" applyBorder="1" applyAlignment="1" applyProtection="1">
      <alignment horizontal="justify" vertical="top"/>
    </xf>
    <xf numFmtId="0" fontId="5" fillId="2" borderId="22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locked="0" hidden="1"/>
    </xf>
    <xf numFmtId="0" fontId="3" fillId="0" borderId="23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textRotation="255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3" fillId="0" borderId="26" xfId="0" applyFont="1" applyFill="1" applyBorder="1" applyAlignment="1" applyProtection="1">
      <alignment horizontal="center" vertical="center" textRotation="255" wrapText="1"/>
      <protection hidden="1"/>
    </xf>
    <xf numFmtId="2" fontId="1" fillId="0" borderId="16" xfId="0" applyNumberFormat="1" applyFont="1" applyFill="1" applyBorder="1" applyAlignment="1" applyProtection="1">
      <alignment horizontal="center" vertical="center"/>
      <protection hidden="1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Alignment="1" applyProtection="1">
      <alignment horizontal="center" vertical="center"/>
      <protection locked="0"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locked="0" hidden="1"/>
    </xf>
    <xf numFmtId="0" fontId="1" fillId="0" borderId="41" xfId="0" applyFont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44" xfId="0" applyNumberFormat="1" applyFont="1" applyFill="1" applyBorder="1" applyAlignment="1">
      <alignment horizontal="center" vertical="center" wrapText="1"/>
    </xf>
    <xf numFmtId="2" fontId="12" fillId="0" borderId="46" xfId="0" applyNumberFormat="1" applyFont="1" applyFill="1" applyBorder="1" applyAlignment="1">
      <alignment horizontal="center" vertical="center" wrapText="1"/>
    </xf>
    <xf numFmtId="2" fontId="12" fillId="0" borderId="49" xfId="0" applyNumberFormat="1" applyFont="1" applyFill="1" applyBorder="1" applyAlignment="1">
      <alignment horizontal="center" vertical="center" wrapText="1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6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Y65"/>
  <sheetViews>
    <sheetView view="pageBreakPreview" zoomScaleNormal="100" zoomScaleSheetLayoutView="100" workbookViewId="0">
      <selection activeCell="F18" sqref="F18:F19"/>
    </sheetView>
  </sheetViews>
  <sheetFormatPr defaultColWidth="11.42578125" defaultRowHeight="12" x14ac:dyDescent="0.2"/>
  <cols>
    <col min="1" max="1" width="1.7109375" style="39" customWidth="1"/>
    <col min="2" max="2" width="20.7109375" style="39" customWidth="1"/>
    <col min="3" max="3" width="25" style="39" customWidth="1"/>
    <col min="4" max="4" width="13.28515625" style="39" customWidth="1"/>
    <col min="5" max="5" width="5.7109375" style="39" customWidth="1"/>
    <col min="6" max="6" width="4.5703125" style="39" customWidth="1"/>
    <col min="7" max="7" width="5.42578125" style="39" customWidth="1"/>
    <col min="8" max="8" width="9.140625" style="39" customWidth="1"/>
    <col min="9" max="9" width="60.140625" style="39" customWidth="1"/>
    <col min="10" max="129" width="3.5703125" style="3" customWidth="1"/>
    <col min="130" max="16384" width="11.42578125" style="39"/>
  </cols>
  <sheetData>
    <row r="1" spans="1:129" s="37" customFormat="1" ht="48.75" customHeight="1" thickBot="1" x14ac:dyDescent="0.25">
      <c r="A1" s="35"/>
      <c r="B1" s="162" t="s">
        <v>131</v>
      </c>
      <c r="C1" s="163"/>
      <c r="D1" s="163"/>
      <c r="E1" s="163"/>
      <c r="F1" s="163"/>
      <c r="G1" s="163"/>
      <c r="H1" s="164"/>
      <c r="I1" s="157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</row>
    <row r="2" spans="1:129" s="37" customFormat="1" ht="26.25" customHeight="1" thickBot="1" x14ac:dyDescent="0.25">
      <c r="A2" s="35"/>
      <c r="B2" s="174" t="s">
        <v>65</v>
      </c>
      <c r="C2" s="174"/>
      <c r="D2" s="174"/>
      <c r="E2" s="174"/>
      <c r="F2" s="174"/>
      <c r="G2" s="174"/>
      <c r="H2" s="174"/>
      <c r="I2" s="15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</row>
    <row r="3" spans="1:129" x14ac:dyDescent="0.2">
      <c r="A3" s="38"/>
      <c r="B3" s="144" t="s">
        <v>0</v>
      </c>
      <c r="C3" s="145"/>
      <c r="D3" s="133"/>
      <c r="E3" s="134"/>
      <c r="F3" s="134"/>
      <c r="G3" s="134"/>
      <c r="H3" s="135"/>
    </row>
    <row r="4" spans="1:129" x14ac:dyDescent="0.2">
      <c r="A4" s="38"/>
      <c r="B4" s="140" t="s">
        <v>71</v>
      </c>
      <c r="C4" s="141"/>
      <c r="D4" s="40"/>
      <c r="E4" s="136"/>
      <c r="F4" s="136"/>
      <c r="G4" s="136"/>
      <c r="H4" s="137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129" x14ac:dyDescent="0.2">
      <c r="A5" s="38"/>
      <c r="B5" s="142" t="s">
        <v>142</v>
      </c>
      <c r="C5" s="143"/>
      <c r="D5" s="41">
        <v>4</v>
      </c>
      <c r="E5" s="146"/>
      <c r="F5" s="146"/>
      <c r="G5" s="42" t="s">
        <v>37</v>
      </c>
      <c r="H5" s="43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44"/>
    </row>
    <row r="6" spans="1:129" x14ac:dyDescent="0.2">
      <c r="A6" s="38"/>
      <c r="B6" s="147" t="s">
        <v>68</v>
      </c>
      <c r="C6" s="148"/>
      <c r="D6" s="41"/>
      <c r="E6" s="138"/>
      <c r="F6" s="138"/>
      <c r="G6" s="138"/>
      <c r="H6" s="139"/>
      <c r="I6" s="45"/>
    </row>
    <row r="7" spans="1:129" ht="12.75" thickBot="1" x14ac:dyDescent="0.25">
      <c r="A7" s="38"/>
      <c r="B7" s="117" t="s">
        <v>72</v>
      </c>
      <c r="C7" s="118"/>
      <c r="D7" s="46">
        <v>1</v>
      </c>
      <c r="E7" s="47" t="s">
        <v>1</v>
      </c>
      <c r="F7" s="47"/>
      <c r="G7" s="47"/>
      <c r="H7" s="48"/>
    </row>
    <row r="8" spans="1:129" x14ac:dyDescent="0.2">
      <c r="A8" s="38"/>
      <c r="C8" s="38"/>
      <c r="D8" s="38"/>
      <c r="E8" s="38"/>
      <c r="F8" s="38"/>
      <c r="G8" s="49"/>
      <c r="H8" s="38"/>
      <c r="I8" s="129"/>
    </row>
    <row r="9" spans="1:129" ht="15" customHeight="1" x14ac:dyDescent="0.2">
      <c r="A9" s="38"/>
      <c r="B9" s="168" t="s">
        <v>2</v>
      </c>
      <c r="C9" s="168"/>
      <c r="D9" s="50"/>
      <c r="E9" s="50"/>
      <c r="F9" s="50"/>
      <c r="G9" s="50"/>
      <c r="H9" s="50"/>
      <c r="I9" s="129"/>
      <c r="AE9" s="51"/>
      <c r="AF9" s="51"/>
      <c r="AG9" s="51"/>
      <c r="AH9" s="5"/>
    </row>
    <row r="10" spans="1:129" ht="15" customHeight="1" x14ac:dyDescent="0.2">
      <c r="A10" s="50"/>
      <c r="B10" s="52">
        <f>+D3</f>
        <v>0</v>
      </c>
      <c r="C10" s="53"/>
      <c r="D10" s="53" t="s">
        <v>3</v>
      </c>
      <c r="E10" s="53"/>
      <c r="F10" s="53">
        <f>+D4</f>
        <v>0</v>
      </c>
      <c r="G10" s="53"/>
      <c r="H10" s="54"/>
      <c r="I10" s="55"/>
      <c r="Q10" s="51"/>
      <c r="AE10" s="51"/>
      <c r="AF10" s="51"/>
      <c r="AG10" s="51"/>
      <c r="AH10" s="5"/>
    </row>
    <row r="11" spans="1:129" ht="15" customHeight="1" x14ac:dyDescent="0.2">
      <c r="A11" s="50"/>
      <c r="B11" s="171" t="s">
        <v>49</v>
      </c>
      <c r="C11" s="172"/>
      <c r="D11" s="172"/>
      <c r="E11" s="173"/>
      <c r="F11" s="56">
        <f>+D5</f>
        <v>4</v>
      </c>
      <c r="G11" s="53"/>
      <c r="H11" s="54"/>
      <c r="I11" s="55"/>
      <c r="Y11" s="51"/>
      <c r="AE11" s="51"/>
      <c r="AF11" s="51"/>
      <c r="AG11" s="51"/>
      <c r="AH11" s="5"/>
      <c r="BU11" s="4"/>
    </row>
    <row r="12" spans="1:129" ht="15" customHeight="1" x14ac:dyDescent="0.2">
      <c r="A12" s="50"/>
      <c r="B12" s="158" t="s">
        <v>12</v>
      </c>
      <c r="C12" s="159"/>
      <c r="D12" s="169" t="s">
        <v>70</v>
      </c>
      <c r="E12" s="57" t="s">
        <v>6</v>
      </c>
      <c r="F12" s="57" t="s">
        <v>7</v>
      </c>
      <c r="G12" s="58" t="s">
        <v>8</v>
      </c>
      <c r="H12" s="57" t="s">
        <v>9</v>
      </c>
      <c r="I12" s="104"/>
      <c r="AE12" s="51"/>
      <c r="AF12" s="51"/>
      <c r="AG12" s="51"/>
      <c r="AH12" s="5"/>
      <c r="AJ12" s="51"/>
      <c r="AK12" s="5"/>
      <c r="AL12" s="5"/>
      <c r="AM12" s="5"/>
      <c r="BU12" s="4"/>
    </row>
    <row r="13" spans="1:129" ht="15" customHeight="1" x14ac:dyDescent="0.2">
      <c r="A13" s="50"/>
      <c r="B13" s="160"/>
      <c r="C13" s="161"/>
      <c r="D13" s="170"/>
      <c r="E13" s="58" t="s">
        <v>4</v>
      </c>
      <c r="F13" s="58" t="s">
        <v>5</v>
      </c>
      <c r="G13" s="58" t="s">
        <v>13</v>
      </c>
      <c r="H13" s="58" t="s">
        <v>10</v>
      </c>
      <c r="I13" s="104"/>
      <c r="AE13" s="51"/>
      <c r="AF13" s="51"/>
      <c r="AG13" s="51"/>
      <c r="AH13" s="5"/>
      <c r="AJ13" s="51"/>
      <c r="AK13" s="5"/>
      <c r="AL13" s="5"/>
      <c r="AM13" s="5"/>
      <c r="AY13" s="4"/>
      <c r="BI13" s="4"/>
      <c r="BN13" s="4"/>
      <c r="BU13" s="4"/>
    </row>
    <row r="14" spans="1:129" ht="15" customHeight="1" x14ac:dyDescent="0.2">
      <c r="A14" s="50"/>
      <c r="B14" s="115" t="s">
        <v>16</v>
      </c>
      <c r="C14" s="121" t="s">
        <v>90</v>
      </c>
      <c r="D14" s="121" t="s">
        <v>91</v>
      </c>
      <c r="E14" s="165"/>
      <c r="F14" s="123">
        <f>$D$7</f>
        <v>1</v>
      </c>
      <c r="G14" s="115">
        <v>2.5</v>
      </c>
      <c r="H14" s="112">
        <f t="shared" ref="H14" si="0">E14*F14*G14</f>
        <v>0</v>
      </c>
      <c r="I14" s="130"/>
      <c r="J14" s="131"/>
      <c r="AE14" s="51"/>
      <c r="AF14" s="51"/>
      <c r="AG14" s="51"/>
      <c r="AH14" s="5"/>
      <c r="AJ14" s="51"/>
      <c r="AK14" s="5"/>
      <c r="AL14" s="5"/>
      <c r="AM14" s="5"/>
      <c r="AY14" s="4"/>
      <c r="BI14" s="4"/>
      <c r="BN14" s="4"/>
      <c r="BU14" s="4"/>
    </row>
    <row r="15" spans="1:129" ht="15" customHeight="1" x14ac:dyDescent="0.2">
      <c r="A15" s="50"/>
      <c r="B15" s="126"/>
      <c r="C15" s="156"/>
      <c r="D15" s="156"/>
      <c r="E15" s="166"/>
      <c r="F15" s="125"/>
      <c r="G15" s="126"/>
      <c r="H15" s="113"/>
      <c r="I15" s="130"/>
      <c r="J15" s="131"/>
      <c r="K15" s="131"/>
      <c r="O15" s="51"/>
      <c r="P15" s="51"/>
      <c r="Q15" s="51"/>
      <c r="R15" s="5"/>
      <c r="W15" s="51"/>
      <c r="X15" s="51"/>
      <c r="Y15" s="51"/>
      <c r="Z15" s="5"/>
      <c r="AE15" s="51"/>
      <c r="AF15" s="51"/>
      <c r="AG15" s="51"/>
      <c r="AH15" s="5"/>
      <c r="AJ15" s="51"/>
      <c r="AK15" s="5"/>
      <c r="AL15" s="5"/>
      <c r="AM15" s="5"/>
      <c r="AY15" s="4"/>
      <c r="BN15" s="4"/>
      <c r="BU15" s="4"/>
    </row>
    <row r="16" spans="1:129" ht="15" customHeight="1" x14ac:dyDescent="0.2">
      <c r="A16" s="50"/>
      <c r="B16" s="126"/>
      <c r="C16" s="156"/>
      <c r="D16" s="156"/>
      <c r="E16" s="166"/>
      <c r="F16" s="125"/>
      <c r="G16" s="126"/>
      <c r="H16" s="113"/>
      <c r="I16" s="55"/>
      <c r="O16" s="51"/>
      <c r="P16" s="51"/>
      <c r="Q16" s="51"/>
      <c r="R16" s="5"/>
      <c r="W16" s="51"/>
      <c r="X16" s="51"/>
      <c r="Y16" s="51"/>
      <c r="Z16" s="5"/>
      <c r="AE16" s="51"/>
      <c r="AF16" s="51"/>
      <c r="AG16" s="51"/>
      <c r="AH16" s="5"/>
      <c r="AJ16" s="51"/>
      <c r="AK16" s="5"/>
      <c r="AL16" s="5"/>
      <c r="AM16" s="5"/>
      <c r="BN16" s="4"/>
      <c r="BU16" s="4"/>
    </row>
    <row r="17" spans="1:73" ht="15" customHeight="1" x14ac:dyDescent="0.2">
      <c r="A17" s="50"/>
      <c r="B17" s="116"/>
      <c r="C17" s="122"/>
      <c r="D17" s="122"/>
      <c r="E17" s="167"/>
      <c r="F17" s="124"/>
      <c r="G17" s="116"/>
      <c r="H17" s="114"/>
      <c r="I17" s="55"/>
      <c r="O17" s="51"/>
      <c r="P17" s="51"/>
      <c r="Q17" s="51"/>
      <c r="R17" s="5"/>
      <c r="W17" s="51"/>
      <c r="X17" s="51"/>
      <c r="Y17" s="51"/>
      <c r="Z17" s="5"/>
      <c r="AE17" s="51"/>
      <c r="AF17" s="51"/>
      <c r="AG17" s="51"/>
      <c r="AH17" s="5"/>
      <c r="AJ17" s="51"/>
      <c r="AK17" s="5"/>
      <c r="AL17" s="5"/>
      <c r="AM17" s="5"/>
      <c r="BU17" s="4"/>
    </row>
    <row r="18" spans="1:73" ht="40.5" customHeight="1" x14ac:dyDescent="0.2">
      <c r="A18" s="50"/>
      <c r="B18" s="121" t="s">
        <v>92</v>
      </c>
      <c r="C18" s="119" t="s">
        <v>125</v>
      </c>
      <c r="D18" s="120"/>
      <c r="E18" s="74"/>
      <c r="F18" s="123">
        <f>$D$7</f>
        <v>1</v>
      </c>
      <c r="G18" s="115" t="str">
        <f>IF(E19=40,110,IF(E19=30,100,IF(E19=20, 87,"0")))</f>
        <v>0</v>
      </c>
      <c r="H18" s="112">
        <f>E18*F18*G18</f>
        <v>0</v>
      </c>
      <c r="O18" s="51"/>
      <c r="P18" s="51"/>
      <c r="Q18" s="51"/>
      <c r="R18" s="5"/>
      <c r="W18" s="51"/>
      <c r="X18" s="51"/>
      <c r="Y18" s="51"/>
      <c r="Z18" s="5"/>
      <c r="AE18" s="51"/>
      <c r="AF18" s="51"/>
      <c r="AG18" s="51"/>
      <c r="AH18" s="5"/>
      <c r="AJ18" s="51"/>
      <c r="AK18" s="5"/>
      <c r="AL18" s="5"/>
      <c r="AM18" s="5"/>
      <c r="BI18" s="4"/>
      <c r="BU18" s="4"/>
    </row>
    <row r="19" spans="1:73" ht="30.75" customHeight="1" x14ac:dyDescent="0.2">
      <c r="A19" s="50"/>
      <c r="B19" s="122"/>
      <c r="C19" s="119" t="s">
        <v>128</v>
      </c>
      <c r="D19" s="120"/>
      <c r="E19" s="74"/>
      <c r="F19" s="124"/>
      <c r="G19" s="116"/>
      <c r="H19" s="114"/>
      <c r="I19" s="71"/>
      <c r="O19" s="51"/>
      <c r="P19" s="51"/>
      <c r="Q19" s="51"/>
      <c r="R19" s="5"/>
      <c r="W19" s="51"/>
      <c r="X19" s="51"/>
      <c r="Y19" s="51"/>
      <c r="Z19" s="5"/>
      <c r="AE19" s="51"/>
      <c r="AF19" s="51"/>
      <c r="AG19" s="51"/>
      <c r="AH19" s="5"/>
      <c r="BI19" s="4"/>
      <c r="BN19" s="4"/>
      <c r="BU19" s="4"/>
    </row>
    <row r="20" spans="1:73" ht="15" customHeight="1" x14ac:dyDescent="0.2">
      <c r="A20" s="50"/>
      <c r="B20" s="121" t="s">
        <v>93</v>
      </c>
      <c r="C20" s="107" t="s">
        <v>78</v>
      </c>
      <c r="D20" s="61"/>
      <c r="E20" s="123"/>
      <c r="F20" s="123">
        <f>$D$7</f>
        <v>1</v>
      </c>
      <c r="G20" s="115">
        <v>110</v>
      </c>
      <c r="H20" s="112">
        <f>E20*F20*G20</f>
        <v>0</v>
      </c>
      <c r="I20" s="55"/>
      <c r="O20" s="51"/>
      <c r="P20" s="51"/>
      <c r="Q20" s="51"/>
      <c r="R20" s="5"/>
      <c r="W20" s="51"/>
      <c r="X20" s="51"/>
      <c r="Y20" s="51"/>
      <c r="Z20" s="5"/>
      <c r="AE20" s="51"/>
      <c r="AF20" s="51"/>
      <c r="AG20" s="51"/>
      <c r="AH20" s="5"/>
      <c r="BU20" s="4"/>
    </row>
    <row r="21" spans="1:73" ht="15" customHeight="1" x14ac:dyDescent="0.2">
      <c r="A21" s="50"/>
      <c r="B21" s="156"/>
      <c r="C21" s="108"/>
      <c r="D21" s="62" t="s">
        <v>20</v>
      </c>
      <c r="E21" s="125"/>
      <c r="F21" s="125"/>
      <c r="G21" s="126"/>
      <c r="H21" s="113"/>
      <c r="I21" s="55"/>
      <c r="O21" s="51"/>
      <c r="P21" s="51"/>
      <c r="Q21" s="51"/>
      <c r="R21" s="5"/>
      <c r="W21" s="51"/>
      <c r="X21" s="51"/>
      <c r="Y21" s="51"/>
      <c r="Z21" s="5"/>
      <c r="AE21" s="51"/>
      <c r="AF21" s="51"/>
      <c r="AG21" s="51"/>
      <c r="AH21" s="5"/>
      <c r="BU21" s="4"/>
    </row>
    <row r="22" spans="1:73" ht="11.25" customHeight="1" x14ac:dyDescent="0.2">
      <c r="A22" s="50"/>
      <c r="B22" s="156"/>
      <c r="C22" s="109"/>
      <c r="D22" s="59"/>
      <c r="E22" s="124"/>
      <c r="F22" s="124"/>
      <c r="G22" s="116"/>
      <c r="H22" s="114"/>
      <c r="I22" s="55"/>
      <c r="O22" s="51"/>
      <c r="P22" s="51"/>
      <c r="Q22" s="51"/>
      <c r="R22" s="5"/>
      <c r="W22" s="51"/>
      <c r="X22" s="51"/>
      <c r="Y22" s="51"/>
      <c r="Z22" s="5"/>
      <c r="AE22" s="51"/>
      <c r="AF22" s="51"/>
      <c r="AG22" s="51"/>
      <c r="AH22" s="5"/>
      <c r="BU22" s="4"/>
    </row>
    <row r="23" spans="1:73" ht="15" customHeight="1" x14ac:dyDescent="0.2">
      <c r="A23" s="50"/>
      <c r="B23" s="156"/>
      <c r="C23" s="107" t="s">
        <v>79</v>
      </c>
      <c r="D23" s="61"/>
      <c r="E23" s="123"/>
      <c r="F23" s="123">
        <f>$D$7</f>
        <v>1</v>
      </c>
      <c r="G23" s="115">
        <v>90</v>
      </c>
      <c r="H23" s="112">
        <f>E23*F23*G23</f>
        <v>0</v>
      </c>
      <c r="I23" s="55"/>
      <c r="O23" s="51"/>
      <c r="P23" s="51"/>
      <c r="Q23" s="51"/>
      <c r="R23" s="5"/>
      <c r="W23" s="51"/>
      <c r="X23" s="51"/>
      <c r="Y23" s="51"/>
      <c r="Z23" s="5"/>
      <c r="AE23" s="51"/>
      <c r="AF23" s="51"/>
      <c r="AG23" s="51"/>
      <c r="AH23" s="5"/>
      <c r="BU23" s="4"/>
    </row>
    <row r="24" spans="1:73" ht="15" customHeight="1" x14ac:dyDescent="0.2">
      <c r="A24" s="50"/>
      <c r="B24" s="156"/>
      <c r="C24" s="108"/>
      <c r="D24" s="62" t="s">
        <v>20</v>
      </c>
      <c r="E24" s="125"/>
      <c r="F24" s="125"/>
      <c r="G24" s="126"/>
      <c r="H24" s="113"/>
      <c r="I24" s="55"/>
      <c r="O24" s="51"/>
      <c r="P24" s="51"/>
      <c r="Q24" s="51"/>
      <c r="R24" s="5"/>
      <c r="W24" s="51"/>
      <c r="X24" s="51"/>
      <c r="Y24" s="51"/>
      <c r="Z24" s="5"/>
      <c r="AE24" s="51"/>
      <c r="AF24" s="51"/>
      <c r="AG24" s="51"/>
      <c r="AH24" s="5"/>
      <c r="AK24" s="5"/>
      <c r="AL24" s="5"/>
      <c r="AM24" s="5"/>
      <c r="BU24" s="4"/>
    </row>
    <row r="25" spans="1:73" ht="18.75" customHeight="1" x14ac:dyDescent="0.2">
      <c r="A25" s="50"/>
      <c r="B25" s="156"/>
      <c r="C25" s="109"/>
      <c r="D25" s="59"/>
      <c r="E25" s="124"/>
      <c r="F25" s="124"/>
      <c r="G25" s="116"/>
      <c r="H25" s="114"/>
      <c r="I25" s="55"/>
      <c r="O25" s="51"/>
      <c r="P25" s="51"/>
      <c r="Q25" s="51"/>
      <c r="R25" s="5"/>
      <c r="W25" s="51"/>
      <c r="X25" s="51"/>
      <c r="Y25" s="51"/>
      <c r="Z25" s="5"/>
      <c r="AE25" s="51"/>
      <c r="AF25" s="51"/>
      <c r="AG25" s="51"/>
      <c r="AH25" s="5"/>
      <c r="AK25" s="5"/>
      <c r="AL25" s="5"/>
      <c r="AM25" s="5"/>
      <c r="BU25" s="4"/>
    </row>
    <row r="26" spans="1:73" ht="15" customHeight="1" x14ac:dyDescent="0.2">
      <c r="A26" s="50"/>
      <c r="B26" s="156"/>
      <c r="C26" s="154" t="s">
        <v>88</v>
      </c>
      <c r="D26" s="115" t="s">
        <v>20</v>
      </c>
      <c r="E26" s="123"/>
      <c r="F26" s="123">
        <f>$D$7</f>
        <v>1</v>
      </c>
      <c r="G26" s="115">
        <v>45</v>
      </c>
      <c r="H26" s="112">
        <f>E26*F26*G26</f>
        <v>0</v>
      </c>
      <c r="I26" s="132"/>
      <c r="O26" s="51"/>
      <c r="P26" s="51"/>
      <c r="Q26" s="51"/>
      <c r="R26" s="5"/>
      <c r="W26" s="51"/>
      <c r="X26" s="51"/>
      <c r="Y26" s="51"/>
      <c r="Z26" s="5"/>
      <c r="AE26" s="51"/>
      <c r="AF26" s="51"/>
      <c r="AG26" s="51"/>
      <c r="AH26" s="5"/>
      <c r="AK26" s="5"/>
      <c r="AL26" s="5"/>
      <c r="AM26" s="5"/>
      <c r="BI26" s="63"/>
    </row>
    <row r="27" spans="1:73" ht="15" customHeight="1" x14ac:dyDescent="0.2">
      <c r="A27" s="50"/>
      <c r="B27" s="122"/>
      <c r="C27" s="155"/>
      <c r="D27" s="116"/>
      <c r="E27" s="124"/>
      <c r="F27" s="124"/>
      <c r="G27" s="116"/>
      <c r="H27" s="114"/>
      <c r="I27" s="132"/>
      <c r="O27" s="51"/>
      <c r="P27" s="51"/>
      <c r="Q27" s="51"/>
      <c r="R27" s="5"/>
      <c r="W27" s="51"/>
      <c r="X27" s="51"/>
      <c r="Y27" s="51"/>
      <c r="Z27" s="5"/>
      <c r="AE27" s="51"/>
      <c r="AF27" s="51"/>
      <c r="AG27" s="51"/>
      <c r="AH27" s="5"/>
      <c r="AK27" s="5"/>
      <c r="AL27" s="5"/>
      <c r="AM27" s="5"/>
      <c r="AZ27" s="64"/>
      <c r="BA27" s="64"/>
      <c r="BI27" s="63"/>
    </row>
    <row r="28" spans="1:73" ht="15" customHeight="1" x14ac:dyDescent="0.2">
      <c r="A28" s="50"/>
      <c r="B28" s="65" t="s">
        <v>27</v>
      </c>
      <c r="C28" s="66"/>
      <c r="D28" s="66"/>
      <c r="E28" s="110" t="s">
        <v>61</v>
      </c>
      <c r="F28" s="110"/>
      <c r="G28" s="111"/>
      <c r="H28" s="60">
        <f>SUM(H14:H27)</f>
        <v>0</v>
      </c>
      <c r="I28" s="132"/>
      <c r="O28" s="51"/>
      <c r="P28" s="51"/>
      <c r="Q28" s="51"/>
      <c r="R28" s="5"/>
      <c r="W28" s="51"/>
      <c r="X28" s="51"/>
      <c r="Y28" s="51"/>
      <c r="Z28" s="5"/>
      <c r="AE28" s="51"/>
      <c r="AF28" s="51"/>
      <c r="AG28" s="51"/>
      <c r="AH28" s="5"/>
      <c r="AK28" s="5"/>
      <c r="AL28" s="5"/>
      <c r="AM28" s="5"/>
      <c r="BI28" s="63"/>
    </row>
    <row r="29" spans="1:73" ht="15" customHeight="1" x14ac:dyDescent="0.2">
      <c r="A29" s="50"/>
      <c r="B29" s="52" t="s">
        <v>31</v>
      </c>
      <c r="C29" s="53"/>
      <c r="D29" s="53"/>
      <c r="E29" s="53"/>
      <c r="F29" s="53"/>
      <c r="G29" s="67"/>
      <c r="H29" s="67">
        <f>H28/D5</f>
        <v>0</v>
      </c>
      <c r="I29" s="55"/>
      <c r="O29" s="51"/>
      <c r="P29" s="51"/>
      <c r="Q29" s="51"/>
      <c r="R29" s="5"/>
      <c r="W29" s="51"/>
      <c r="X29" s="51"/>
      <c r="Y29" s="51"/>
      <c r="Z29" s="5"/>
      <c r="AE29" s="51"/>
      <c r="AF29" s="51"/>
      <c r="AG29" s="51"/>
      <c r="AH29" s="5"/>
    </row>
    <row r="30" spans="1:73" ht="15" customHeight="1" x14ac:dyDescent="0.2">
      <c r="A30" s="50"/>
      <c r="B30" s="68" t="s">
        <v>51</v>
      </c>
      <c r="C30" s="69"/>
      <c r="D30" s="69"/>
      <c r="E30" s="69"/>
      <c r="F30" s="69"/>
      <c r="G30" s="70"/>
      <c r="H30" s="60">
        <f>I31</f>
        <v>0</v>
      </c>
      <c r="I30" s="55"/>
      <c r="O30" s="51"/>
      <c r="P30" s="51"/>
      <c r="Q30" s="51"/>
      <c r="R30" s="5"/>
      <c r="W30" s="51"/>
      <c r="X30" s="51"/>
      <c r="Y30" s="51"/>
      <c r="Z30" s="5"/>
      <c r="AE30" s="51"/>
      <c r="AF30" s="51"/>
      <c r="AG30" s="51"/>
      <c r="AH30" s="5"/>
      <c r="BN30" s="4"/>
    </row>
    <row r="31" spans="1:73" ht="18" customHeight="1" x14ac:dyDescent="0.2">
      <c r="A31" s="50"/>
      <c r="B31" s="150" t="s">
        <v>62</v>
      </c>
      <c r="C31" s="151"/>
      <c r="D31" s="151"/>
      <c r="E31" s="151"/>
      <c r="F31" s="151"/>
      <c r="G31" s="152"/>
      <c r="H31" s="60">
        <f>IF(D5&lt;=4,(H30*D5)/4,"ERRO")</f>
        <v>0</v>
      </c>
      <c r="I31" s="103">
        <f>IF(H29=0,0,IF(H29&lt;0.74,1,IF(H29&lt;1.49,2,IF(H29&lt;2.26,3,IF(H29&lt;3.05,4,IF(H29&lt;3.86,5,IF(H29&lt;4.7,6,IF(H29&lt;5.56,7,IF(H29&lt;6.45,8,IF(H29&lt;7.36,9,IF(H29&lt;8.31,10,IF(H29&lt;9.29,11,IF(H29&lt;10.3,12,IF(H29&lt;11.35,13,IF(H29&lt;12.44,14,IF(H29&lt;13.57,15,IF(H29&lt;14.75,16,IF(H29&lt;15.98,17,IF(H29&lt;17.26,18,IF(H29&lt;18.6,19,IF(H29&lt;20.01,20,IF(H29&lt;21.49,21,IF(H29&lt;23.05,22,IF(H29&lt;24.7,23,IF(H29&lt;26.45,24,IF(H29&lt;28.31,25,IF(H29&lt;30.3,26,IF(H29&lt;32.44,27,IF(H29&lt;34.75,28,IF(H29&lt;37.26,29,IF(H29&lt;40.01,30,IF(H29&lt;43.05,31,IF(H29&lt;46.45,32,IF(H29&lt;50.3,33,IF(H29&lt;54.75,34,IF(H29&lt;60.01,35,IF(H29&lt;66.45,36,IF(H29&lt;74.75,37,IF(H29&lt;86.45,38,IF(H29&lt;106.45,39,IF(H29&gt;=106.45,40)))))))))))))))))))))))))))))))))))))))))</f>
        <v>0</v>
      </c>
      <c r="O31" s="51"/>
      <c r="P31" s="51"/>
      <c r="Q31" s="51"/>
      <c r="R31" s="5"/>
      <c r="W31" s="51"/>
      <c r="X31" s="51"/>
      <c r="Y31" s="51"/>
      <c r="Z31" s="5"/>
      <c r="AE31" s="51"/>
      <c r="AF31" s="51"/>
      <c r="AG31" s="51"/>
      <c r="AH31" s="5"/>
      <c r="AM31" s="51"/>
    </row>
    <row r="32" spans="1:73" ht="15" customHeight="1" x14ac:dyDescent="0.2">
      <c r="A32" s="50"/>
      <c r="B32" s="153">
        <f>IF(H31="erro","Número de semestres utilizados incorreto",0)</f>
        <v>0</v>
      </c>
      <c r="C32" s="153"/>
      <c r="D32" s="153"/>
      <c r="E32" s="153"/>
      <c r="F32" s="153"/>
      <c r="G32" s="153"/>
      <c r="H32" s="153"/>
      <c r="I32" s="103"/>
      <c r="O32" s="51"/>
      <c r="P32" s="51"/>
      <c r="Q32" s="51"/>
      <c r="R32" s="5"/>
      <c r="W32" s="51"/>
      <c r="X32" s="51"/>
      <c r="Y32" s="51"/>
      <c r="Z32" s="5"/>
      <c r="AE32" s="51"/>
      <c r="AF32" s="51"/>
      <c r="AG32" s="51"/>
      <c r="AH32" s="5"/>
      <c r="AM32" s="51"/>
    </row>
    <row r="33" spans="1:39" ht="57.6" customHeight="1" x14ac:dyDescent="0.2">
      <c r="A33" s="38"/>
      <c r="B33" s="149"/>
      <c r="C33" s="149"/>
      <c r="D33" s="149"/>
      <c r="E33" s="149"/>
      <c r="F33" s="149"/>
      <c r="G33" s="149"/>
      <c r="H33" s="149"/>
      <c r="O33" s="51"/>
      <c r="P33" s="51"/>
      <c r="Q33" s="51"/>
      <c r="R33" s="5"/>
      <c r="W33" s="51"/>
      <c r="X33" s="51"/>
      <c r="Y33" s="51"/>
      <c r="Z33" s="5"/>
      <c r="AE33" s="51"/>
      <c r="AF33" s="51"/>
      <c r="AG33" s="51"/>
      <c r="AH33" s="5"/>
    </row>
    <row r="34" spans="1:39" ht="21" customHeight="1" x14ac:dyDescent="0.2">
      <c r="A34" s="38"/>
      <c r="B34" s="38"/>
      <c r="C34" s="38"/>
      <c r="D34" s="38"/>
      <c r="E34" s="38"/>
      <c r="F34" s="38"/>
      <c r="G34" s="38"/>
      <c r="H34" s="38"/>
      <c r="O34" s="51"/>
      <c r="P34" s="51"/>
      <c r="Q34" s="51"/>
      <c r="R34" s="5"/>
      <c r="W34" s="51"/>
      <c r="X34" s="51"/>
      <c r="Y34" s="51"/>
      <c r="Z34" s="5"/>
      <c r="AE34" s="51"/>
      <c r="AF34" s="51"/>
      <c r="AG34" s="51"/>
      <c r="AH34" s="5"/>
      <c r="AM34" s="51"/>
    </row>
    <row r="35" spans="1:39" ht="21" customHeight="1" x14ac:dyDescent="0.2">
      <c r="A35" s="38"/>
      <c r="B35" s="38"/>
      <c r="C35" s="50"/>
      <c r="D35" s="50"/>
      <c r="E35" s="50"/>
      <c r="F35" s="50"/>
      <c r="G35" s="38"/>
      <c r="H35" s="38"/>
      <c r="O35" s="51"/>
      <c r="P35" s="51"/>
      <c r="Q35" s="51"/>
      <c r="R35" s="5"/>
      <c r="W35" s="51"/>
      <c r="X35" s="51"/>
      <c r="Y35" s="51"/>
      <c r="Z35" s="5"/>
      <c r="AE35" s="51"/>
      <c r="AF35" s="51"/>
      <c r="AG35" s="51"/>
      <c r="AH35" s="5"/>
    </row>
    <row r="36" spans="1:39" ht="21" customHeight="1" x14ac:dyDescent="0.2">
      <c r="A36" s="38"/>
      <c r="B36" s="38"/>
      <c r="C36" s="50"/>
      <c r="D36" s="50"/>
      <c r="E36" s="50"/>
      <c r="F36" s="50"/>
      <c r="G36" s="38"/>
      <c r="H36" s="38"/>
      <c r="O36" s="51"/>
      <c r="P36" s="51"/>
      <c r="Q36" s="51"/>
      <c r="R36" s="5"/>
      <c r="W36" s="51"/>
      <c r="X36" s="51"/>
      <c r="Y36" s="51"/>
      <c r="Z36" s="5"/>
      <c r="AE36" s="51"/>
      <c r="AF36" s="51"/>
      <c r="AG36" s="51"/>
      <c r="AH36" s="5"/>
    </row>
    <row r="37" spans="1:39" ht="21" customHeight="1" x14ac:dyDescent="0.2">
      <c r="A37" s="38"/>
      <c r="B37" s="38"/>
      <c r="C37" s="50"/>
      <c r="D37" s="50"/>
      <c r="E37" s="50"/>
      <c r="F37" s="50"/>
      <c r="G37" s="38"/>
      <c r="H37" s="38"/>
      <c r="O37" s="51"/>
      <c r="P37" s="51"/>
      <c r="Q37" s="51"/>
      <c r="R37" s="5"/>
      <c r="W37" s="51"/>
      <c r="X37" s="51"/>
      <c r="Y37" s="51"/>
      <c r="Z37" s="5"/>
      <c r="AE37" s="51"/>
      <c r="AF37" s="51"/>
      <c r="AG37" s="51"/>
      <c r="AH37" s="5"/>
      <c r="AM37" s="5"/>
    </row>
    <row r="38" spans="1:39" ht="21" customHeight="1" x14ac:dyDescent="0.2">
      <c r="A38" s="38"/>
      <c r="B38" s="38"/>
      <c r="C38" s="50"/>
      <c r="D38" s="50"/>
      <c r="E38" s="50"/>
      <c r="F38" s="50"/>
      <c r="G38" s="38"/>
      <c r="H38" s="38"/>
      <c r="O38" s="51"/>
      <c r="P38" s="51"/>
      <c r="Q38" s="51"/>
      <c r="R38" s="5"/>
      <c r="W38" s="51"/>
      <c r="X38" s="51"/>
      <c r="Y38" s="51"/>
      <c r="Z38" s="5"/>
      <c r="AE38" s="51"/>
      <c r="AF38" s="51"/>
      <c r="AG38" s="51"/>
      <c r="AH38" s="5"/>
      <c r="AM38" s="4"/>
    </row>
    <row r="39" spans="1:39" ht="21" customHeight="1" x14ac:dyDescent="0.2">
      <c r="A39" s="38"/>
      <c r="B39" s="38"/>
      <c r="C39" s="50"/>
      <c r="D39" s="50"/>
      <c r="E39" s="50"/>
      <c r="F39" s="50"/>
      <c r="G39" s="38"/>
      <c r="H39" s="38"/>
      <c r="O39" s="51"/>
      <c r="P39" s="51"/>
      <c r="Q39" s="51"/>
      <c r="R39" s="5"/>
      <c r="W39" s="51"/>
      <c r="X39" s="51"/>
      <c r="Y39" s="51"/>
      <c r="Z39" s="5"/>
      <c r="AE39" s="51"/>
      <c r="AF39" s="51"/>
      <c r="AG39" s="51"/>
      <c r="AH39" s="5"/>
      <c r="AM39" s="5"/>
    </row>
    <row r="40" spans="1:39" ht="21" customHeight="1" x14ac:dyDescent="0.2">
      <c r="A40" s="38"/>
      <c r="B40" s="38"/>
      <c r="C40" s="38"/>
      <c r="D40" s="38"/>
      <c r="E40" s="38"/>
      <c r="F40" s="38"/>
      <c r="G40" s="38"/>
      <c r="H40" s="38"/>
      <c r="O40" s="51"/>
      <c r="P40" s="51"/>
      <c r="Q40" s="51"/>
      <c r="R40" s="5"/>
      <c r="AE40" s="51"/>
      <c r="AF40" s="51"/>
      <c r="AG40" s="51"/>
      <c r="AH40" s="5"/>
    </row>
    <row r="41" spans="1:39" ht="21" customHeight="1" x14ac:dyDescent="0.2">
      <c r="A41" s="38"/>
      <c r="B41" s="38"/>
      <c r="C41" s="38"/>
      <c r="D41" s="38"/>
      <c r="E41" s="38"/>
      <c r="F41" s="38"/>
      <c r="G41" s="38"/>
      <c r="H41" s="38"/>
      <c r="O41" s="51"/>
      <c r="P41" s="51"/>
      <c r="Q41" s="51"/>
      <c r="R41" s="5"/>
      <c r="AE41" s="51"/>
      <c r="AF41" s="51"/>
      <c r="AG41" s="51"/>
      <c r="AH41" s="5"/>
    </row>
    <row r="42" spans="1:39" ht="21" customHeight="1" x14ac:dyDescent="0.2">
      <c r="A42" s="38"/>
      <c r="B42" s="38"/>
      <c r="C42" s="38"/>
      <c r="D42" s="38">
        <f>IF(H29=0,0,IF(H29&lt;0.74,1,IF(H29&lt;1.49,2,IF(H29&lt;2.26,3,IF(H29&lt;3.05,4,IF(H29&lt;3.86,5,IF(H29&lt;4.7,6,IF(H29&lt;5.56,7))))))))</f>
        <v>0</v>
      </c>
      <c r="E42" s="38"/>
      <c r="F42" s="38"/>
      <c r="G42" s="38"/>
      <c r="H42" s="38"/>
      <c r="O42" s="51"/>
      <c r="P42" s="51"/>
      <c r="Q42" s="51"/>
      <c r="R42" s="5"/>
      <c r="AE42" s="51"/>
      <c r="AF42" s="51"/>
      <c r="AG42" s="51"/>
      <c r="AH42" s="5"/>
      <c r="AM42" s="5"/>
    </row>
    <row r="43" spans="1:39" ht="21" customHeight="1" x14ac:dyDescent="0.2">
      <c r="A43" s="38"/>
      <c r="B43" s="38"/>
      <c r="C43" s="38"/>
      <c r="D43" s="38">
        <f t="shared" ref="D43:D47" si="1">IF(H30=0,0,IF(H30&lt;0.74,1,IF(H30&lt;1.49,2,IF(H30&lt;2.26,3,IF(H30&lt;3.05,4,IF(H30&lt;3.86,5,IF(H30&lt;4.7,6,IF(H30&lt;5.56,7))))))))</f>
        <v>0</v>
      </c>
      <c r="E43" s="38"/>
      <c r="F43" s="38"/>
      <c r="G43" s="38"/>
      <c r="H43" s="38"/>
      <c r="O43" s="51"/>
      <c r="P43" s="51"/>
      <c r="Q43" s="51"/>
      <c r="R43" s="5"/>
      <c r="AE43" s="51"/>
      <c r="AF43" s="51"/>
      <c r="AG43" s="51"/>
      <c r="AH43" s="5"/>
    </row>
    <row r="44" spans="1:39" ht="21" customHeight="1" x14ac:dyDescent="0.2">
      <c r="A44" s="38"/>
      <c r="B44" s="38"/>
      <c r="C44" s="38"/>
      <c r="D44" s="38">
        <f t="shared" si="1"/>
        <v>0</v>
      </c>
      <c r="E44" s="38"/>
      <c r="F44" s="38"/>
      <c r="G44" s="38"/>
      <c r="H44" s="38"/>
      <c r="O44" s="51"/>
      <c r="P44" s="51"/>
      <c r="Q44" s="51"/>
      <c r="R44" s="5"/>
      <c r="AE44" s="51"/>
      <c r="AF44" s="51"/>
      <c r="AG44" s="51"/>
      <c r="AH44" s="5"/>
    </row>
    <row r="45" spans="1:39" ht="21" customHeight="1" x14ac:dyDescent="0.2">
      <c r="A45" s="38"/>
      <c r="B45" s="38"/>
      <c r="C45" s="38"/>
      <c r="D45" s="38">
        <f t="shared" si="1"/>
        <v>0</v>
      </c>
      <c r="E45" s="38"/>
      <c r="F45" s="38"/>
      <c r="G45" s="38"/>
      <c r="H45" s="38"/>
    </row>
    <row r="46" spans="1:39" ht="21" customHeight="1" x14ac:dyDescent="0.2">
      <c r="A46" s="38"/>
      <c r="B46" s="38"/>
      <c r="C46" s="38"/>
      <c r="D46" s="38">
        <f t="shared" si="1"/>
        <v>0</v>
      </c>
      <c r="E46" s="38"/>
      <c r="F46" s="38"/>
      <c r="G46" s="38"/>
      <c r="H46" s="38"/>
    </row>
    <row r="47" spans="1:39" ht="21" customHeight="1" x14ac:dyDescent="0.2">
      <c r="A47" s="38"/>
      <c r="B47" s="38"/>
      <c r="C47" s="38"/>
      <c r="D47" s="38">
        <f t="shared" si="1"/>
        <v>0</v>
      </c>
      <c r="E47" s="38"/>
      <c r="F47" s="38"/>
      <c r="G47" s="38"/>
      <c r="H47" s="38"/>
    </row>
    <row r="48" spans="1:39" ht="21" customHeight="1" x14ac:dyDescent="0.2">
      <c r="A48" s="38"/>
      <c r="B48" s="38"/>
      <c r="C48" s="38"/>
      <c r="D48" s="38"/>
      <c r="E48" s="38"/>
      <c r="F48" s="38"/>
      <c r="G48" s="38"/>
      <c r="H48" s="38"/>
    </row>
    <row r="49" spans="1:8" ht="21" customHeight="1" x14ac:dyDescent="0.2">
      <c r="A49" s="38"/>
      <c r="B49" s="38"/>
      <c r="C49" s="38"/>
      <c r="D49" s="38"/>
      <c r="E49" s="38"/>
      <c r="F49" s="38"/>
      <c r="G49" s="38"/>
      <c r="H49" s="38"/>
    </row>
    <row r="50" spans="1:8" ht="21" customHeight="1" x14ac:dyDescent="0.2">
      <c r="A50" s="38"/>
      <c r="B50" s="38"/>
      <c r="C50" s="38"/>
      <c r="D50" s="38"/>
      <c r="E50" s="38"/>
      <c r="F50" s="38"/>
      <c r="G50" s="38"/>
      <c r="H50" s="38"/>
    </row>
    <row r="51" spans="1:8" ht="21" customHeight="1" x14ac:dyDescent="0.2">
      <c r="A51" s="38"/>
      <c r="B51" s="38"/>
      <c r="C51" s="38"/>
      <c r="D51" s="38"/>
      <c r="E51" s="38"/>
      <c r="F51" s="38"/>
      <c r="G51" s="38"/>
      <c r="H51" s="38"/>
    </row>
    <row r="52" spans="1:8" ht="21" customHeight="1" x14ac:dyDescent="0.2"/>
    <row r="53" spans="1:8" ht="21" customHeight="1" x14ac:dyDescent="0.2"/>
    <row r="54" spans="1:8" ht="21" customHeight="1" x14ac:dyDescent="0.2"/>
    <row r="55" spans="1:8" ht="21" customHeight="1" x14ac:dyDescent="0.2"/>
    <row r="56" spans="1:8" ht="21" customHeight="1" x14ac:dyDescent="0.2"/>
    <row r="57" spans="1:8" ht="21" customHeight="1" x14ac:dyDescent="0.2"/>
    <row r="58" spans="1:8" ht="21" customHeight="1" x14ac:dyDescent="0.2"/>
    <row r="59" spans="1:8" ht="21" customHeight="1" x14ac:dyDescent="0.2"/>
    <row r="60" spans="1:8" ht="21" customHeight="1" x14ac:dyDescent="0.2"/>
    <row r="61" spans="1:8" ht="21" customHeight="1" x14ac:dyDescent="0.2"/>
    <row r="62" spans="1:8" ht="21" customHeight="1" x14ac:dyDescent="0.2"/>
    <row r="63" spans="1:8" ht="21" customHeight="1" x14ac:dyDescent="0.2"/>
    <row r="64" spans="1:8" ht="21" customHeight="1" x14ac:dyDescent="0.2"/>
    <row r="65" ht="21" customHeight="1" x14ac:dyDescent="0.2"/>
  </sheetData>
  <sheetProtection algorithmName="SHA-512" hashValue="HBg2+GzmLWqSBQXLDX0zlweMG+4WVEO8oWImBNJfdpOE6krBTOZa0WLh28q++mMgQINsauv0XE6ZGf8hBdYm2g==" saltValue="QY6kyRTysHOB2uiiTyZ40w==" spinCount="100000" sheet="1" selectLockedCells="1"/>
  <mergeCells count="58">
    <mergeCell ref="I1:I2"/>
    <mergeCell ref="H26:H27"/>
    <mergeCell ref="B12:C13"/>
    <mergeCell ref="B14:B17"/>
    <mergeCell ref="B1:H1"/>
    <mergeCell ref="C14:C17"/>
    <mergeCell ref="D14:D17"/>
    <mergeCell ref="E14:E17"/>
    <mergeCell ref="H18:H19"/>
    <mergeCell ref="B9:C9"/>
    <mergeCell ref="D12:D13"/>
    <mergeCell ref="B11:E11"/>
    <mergeCell ref="H14:H17"/>
    <mergeCell ref="B2:H2"/>
    <mergeCell ref="F23:F25"/>
    <mergeCell ref="G20:G22"/>
    <mergeCell ref="G14:G17"/>
    <mergeCell ref="B33:H33"/>
    <mergeCell ref="B31:G31"/>
    <mergeCell ref="B32:H32"/>
    <mergeCell ref="C26:C27"/>
    <mergeCell ref="C23:C25"/>
    <mergeCell ref="B20:B27"/>
    <mergeCell ref="E20:E22"/>
    <mergeCell ref="H20:H22"/>
    <mergeCell ref="F26:F27"/>
    <mergeCell ref="D26:D27"/>
    <mergeCell ref="E23:E25"/>
    <mergeCell ref="E26:E27"/>
    <mergeCell ref="D3:H3"/>
    <mergeCell ref="E4:H4"/>
    <mergeCell ref="E6:H6"/>
    <mergeCell ref="B4:C4"/>
    <mergeCell ref="B5:C5"/>
    <mergeCell ref="B3:C3"/>
    <mergeCell ref="E5:F5"/>
    <mergeCell ref="B6:C6"/>
    <mergeCell ref="I4:T4"/>
    <mergeCell ref="I8:I9"/>
    <mergeCell ref="I14:J14"/>
    <mergeCell ref="I15:K15"/>
    <mergeCell ref="I26:I28"/>
    <mergeCell ref="I31:I32"/>
    <mergeCell ref="I12:I13"/>
    <mergeCell ref="I5:S5"/>
    <mergeCell ref="C20:C22"/>
    <mergeCell ref="E28:G28"/>
    <mergeCell ref="H23:H25"/>
    <mergeCell ref="G26:G27"/>
    <mergeCell ref="B7:C7"/>
    <mergeCell ref="C19:D19"/>
    <mergeCell ref="G18:G19"/>
    <mergeCell ref="B18:B19"/>
    <mergeCell ref="C18:D18"/>
    <mergeCell ref="F18:F19"/>
    <mergeCell ref="F20:F22"/>
    <mergeCell ref="G23:G25"/>
    <mergeCell ref="F14:F17"/>
  </mergeCells>
  <phoneticPr fontId="0" type="noConversion"/>
  <conditionalFormatting sqref="C20:G20 C3:E10 J1:T3 I10:I12 I7 F3:I5 I1 C28:G30 E27:G27 C23:E23 D21:E22 C26:G26 D24:E25 D14 D12 C12:C13 E12:E14 I29:I31 F6:H14 G21:G25 J16:K17 E18:H18 K18 I14:I17 I19:I26 C18:C19 H20:H31 J6:J13 K6:K14 B1:B13 B28:B65529 J19:K65529 L6:T65529 A1:A1048576 U1:IV1048576 C33:I65529">
    <cfRule type="cellIs" dxfId="6" priority="2" stopIfTrue="1" operator="equal">
      <formula>0</formula>
    </cfRule>
  </conditionalFormatting>
  <conditionalFormatting sqref="F23">
    <cfRule type="cellIs" dxfId="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81"/>
  <sheetViews>
    <sheetView showGridLines="0" tabSelected="1" view="pageBreakPreview" zoomScaleNormal="100" zoomScaleSheetLayoutView="100" workbookViewId="0">
      <selection activeCell="D33" sqref="D33"/>
    </sheetView>
  </sheetViews>
  <sheetFormatPr defaultColWidth="11.42578125" defaultRowHeight="12" x14ac:dyDescent="0.2"/>
  <cols>
    <col min="1" max="1" width="14.5703125" style="32" customWidth="1"/>
    <col min="2" max="2" width="31.42578125" style="32" customWidth="1"/>
    <col min="3" max="3" width="13" style="33" customWidth="1"/>
    <col min="4" max="4" width="5.5703125" style="8" customWidth="1"/>
    <col min="5" max="5" width="4.28515625" style="8" customWidth="1"/>
    <col min="6" max="6" width="5.42578125" style="8" customWidth="1"/>
    <col min="7" max="7" width="12" style="34" customWidth="1"/>
    <col min="8" max="8" width="11.42578125" style="8" customWidth="1"/>
    <col min="9" max="9" width="9.7109375" style="8" customWidth="1"/>
    <col min="10" max="10" width="28.140625" style="8" customWidth="1"/>
    <col min="11" max="11" width="10.5703125" style="8" customWidth="1"/>
    <col min="12" max="14" width="4.85546875" style="8" customWidth="1"/>
    <col min="15" max="15" width="5.28515625" style="8" customWidth="1"/>
    <col min="16" max="16" width="11.42578125" style="8" customWidth="1"/>
    <col min="17" max="87" width="3.85546875" style="8" customWidth="1"/>
    <col min="88" max="16384" width="11.42578125" style="8"/>
  </cols>
  <sheetData>
    <row r="1" spans="1:54" ht="15" customHeight="1" x14ac:dyDescent="0.2">
      <c r="A1" s="175" t="s">
        <v>127</v>
      </c>
      <c r="B1" s="175"/>
      <c r="C1" s="175"/>
      <c r="D1" s="175"/>
      <c r="E1" s="175"/>
      <c r="F1" s="175"/>
      <c r="G1" s="7" t="s">
        <v>53</v>
      </c>
    </row>
    <row r="2" spans="1:54" ht="15" customHeight="1" x14ac:dyDescent="0.2">
      <c r="A2" s="6" t="s">
        <v>66</v>
      </c>
      <c r="B2" s="205">
        <f>'Tabela Ensino'!D3</f>
        <v>0</v>
      </c>
      <c r="C2" s="205"/>
      <c r="D2" s="206" t="s">
        <v>67</v>
      </c>
      <c r="E2" s="206"/>
      <c r="F2" s="7">
        <f>'Tabela Ensino'!D4</f>
        <v>0</v>
      </c>
      <c r="G2" s="7"/>
    </row>
    <row r="3" spans="1:54" ht="15" customHeight="1" x14ac:dyDescent="0.2">
      <c r="A3" s="215" t="s">
        <v>76</v>
      </c>
      <c r="B3" s="216"/>
      <c r="C3" s="216"/>
      <c r="D3" s="216"/>
      <c r="E3" s="217"/>
      <c r="F3" s="9">
        <f>'Tabela Ensino'!D5</f>
        <v>4</v>
      </c>
      <c r="G3" s="10"/>
      <c r="BB3" s="11"/>
    </row>
    <row r="4" spans="1:54" ht="15" customHeight="1" x14ac:dyDescent="0.2">
      <c r="A4" s="207" t="s">
        <v>14</v>
      </c>
      <c r="B4" s="208"/>
      <c r="C4" s="181" t="s">
        <v>99</v>
      </c>
      <c r="D4" s="176" t="s">
        <v>4</v>
      </c>
      <c r="E4" s="176" t="s">
        <v>5</v>
      </c>
      <c r="F4" s="12" t="s">
        <v>11</v>
      </c>
      <c r="G4" s="9" t="s">
        <v>9</v>
      </c>
      <c r="R4" s="11"/>
      <c r="S4" s="11"/>
      <c r="T4" s="11"/>
      <c r="BB4" s="11"/>
    </row>
    <row r="5" spans="1:54" ht="15" customHeight="1" x14ac:dyDescent="0.2">
      <c r="A5" s="209"/>
      <c r="B5" s="210"/>
      <c r="C5" s="182"/>
      <c r="D5" s="177"/>
      <c r="E5" s="177"/>
      <c r="F5" s="176" t="s">
        <v>15</v>
      </c>
      <c r="G5" s="176" t="s">
        <v>50</v>
      </c>
      <c r="R5" s="11"/>
      <c r="S5" s="11"/>
      <c r="T5" s="11"/>
      <c r="AF5" s="11"/>
      <c r="AP5" s="11"/>
      <c r="AU5" s="11"/>
      <c r="BB5" s="11"/>
    </row>
    <row r="6" spans="1:54" ht="15" customHeight="1" x14ac:dyDescent="0.2">
      <c r="A6" s="211"/>
      <c r="B6" s="212"/>
      <c r="C6" s="183"/>
      <c r="D6" s="178"/>
      <c r="E6" s="178"/>
      <c r="F6" s="178"/>
      <c r="G6" s="178"/>
      <c r="R6" s="11"/>
      <c r="S6" s="11"/>
      <c r="T6" s="11"/>
      <c r="AF6" s="11"/>
      <c r="AU6" s="11"/>
      <c r="BB6" s="11"/>
    </row>
    <row r="7" spans="1:54" s="73" customFormat="1" ht="15" customHeight="1" x14ac:dyDescent="0.2">
      <c r="A7" s="194" t="s">
        <v>129</v>
      </c>
      <c r="B7" s="196" t="s">
        <v>130</v>
      </c>
      <c r="C7" s="184" t="s">
        <v>77</v>
      </c>
      <c r="D7" s="176"/>
      <c r="E7" s="179">
        <f>'Tabela Ensino'!$D$7</f>
        <v>1</v>
      </c>
      <c r="F7" s="176">
        <v>0.04</v>
      </c>
      <c r="G7" s="176">
        <f>D7*E7*F7</f>
        <v>0</v>
      </c>
      <c r="R7" s="11"/>
      <c r="S7" s="11"/>
      <c r="T7" s="11"/>
      <c r="AF7" s="11"/>
      <c r="AU7" s="11"/>
      <c r="BB7" s="11"/>
    </row>
    <row r="8" spans="1:54" s="73" customFormat="1" ht="15" customHeight="1" x14ac:dyDescent="0.2">
      <c r="A8" s="195"/>
      <c r="B8" s="197"/>
      <c r="C8" s="186"/>
      <c r="D8" s="177"/>
      <c r="E8" s="180"/>
      <c r="F8" s="177"/>
      <c r="G8" s="177"/>
      <c r="R8" s="11"/>
      <c r="S8" s="11"/>
      <c r="T8" s="11"/>
      <c r="AF8" s="11"/>
      <c r="AU8" s="11"/>
      <c r="BB8" s="11"/>
    </row>
    <row r="9" spans="1:54" s="73" customFormat="1" ht="15" customHeight="1" x14ac:dyDescent="0.2">
      <c r="A9" s="195"/>
      <c r="B9" s="197"/>
      <c r="C9" s="186"/>
      <c r="D9" s="177"/>
      <c r="E9" s="180"/>
      <c r="F9" s="177"/>
      <c r="G9" s="177"/>
      <c r="R9" s="11"/>
      <c r="S9" s="11"/>
      <c r="T9" s="11"/>
      <c r="AF9" s="11"/>
      <c r="AU9" s="11"/>
      <c r="BB9" s="11"/>
    </row>
    <row r="10" spans="1:54" s="73" customFormat="1" ht="15" customHeight="1" x14ac:dyDescent="0.2">
      <c r="A10" s="195"/>
      <c r="B10" s="197"/>
      <c r="C10" s="186"/>
      <c r="D10" s="177"/>
      <c r="E10" s="180"/>
      <c r="F10" s="177"/>
      <c r="G10" s="177"/>
      <c r="R10" s="11"/>
      <c r="S10" s="11"/>
      <c r="T10" s="11"/>
      <c r="AF10" s="11"/>
      <c r="AU10" s="11"/>
      <c r="BB10" s="11"/>
    </row>
    <row r="11" spans="1:54" s="73" customFormat="1" ht="12" customHeight="1" x14ac:dyDescent="0.2">
      <c r="A11" s="191" t="s">
        <v>126</v>
      </c>
      <c r="B11" s="81" t="s">
        <v>113</v>
      </c>
      <c r="C11" s="9" t="s">
        <v>85</v>
      </c>
      <c r="D11" s="16"/>
      <c r="E11" s="16">
        <f>+'Tabela Ensino'!$D$7</f>
        <v>1</v>
      </c>
      <c r="F11" s="9">
        <v>3</v>
      </c>
      <c r="G11" s="17">
        <f>D11*E11*F11</f>
        <v>0</v>
      </c>
      <c r="R11" s="11"/>
      <c r="S11" s="11"/>
      <c r="T11" s="11"/>
      <c r="AU11" s="11"/>
      <c r="BB11" s="11"/>
    </row>
    <row r="12" spans="1:54" s="73" customFormat="1" x14ac:dyDescent="0.2">
      <c r="A12" s="192"/>
      <c r="B12" s="28" t="s">
        <v>82</v>
      </c>
      <c r="C12" s="9" t="s">
        <v>85</v>
      </c>
      <c r="D12" s="16"/>
      <c r="E12" s="16">
        <f>+'Tabela Ensino'!$D$7</f>
        <v>1</v>
      </c>
      <c r="F12" s="9">
        <v>2.5</v>
      </c>
      <c r="G12" s="17">
        <f>D12*E12*F12</f>
        <v>0</v>
      </c>
      <c r="R12" s="11"/>
      <c r="S12" s="11"/>
      <c r="T12" s="11"/>
      <c r="AU12" s="11"/>
      <c r="BB12" s="11"/>
    </row>
    <row r="13" spans="1:54" s="73" customFormat="1" x14ac:dyDescent="0.2">
      <c r="A13" s="192"/>
      <c r="B13" s="28" t="s">
        <v>18</v>
      </c>
      <c r="C13" s="9" t="s">
        <v>85</v>
      </c>
      <c r="D13" s="16"/>
      <c r="E13" s="16">
        <f>+'Tabela Ensino'!$D$7</f>
        <v>1</v>
      </c>
      <c r="F13" s="9">
        <v>2.5</v>
      </c>
      <c r="G13" s="17">
        <f>D13*E13*F13</f>
        <v>0</v>
      </c>
      <c r="R13" s="11"/>
      <c r="S13" s="11"/>
      <c r="T13" s="11"/>
      <c r="AU13" s="11"/>
      <c r="BB13" s="11"/>
    </row>
    <row r="14" spans="1:54" s="73" customFormat="1" x14ac:dyDescent="0.2">
      <c r="A14" s="192"/>
      <c r="B14" s="28" t="s">
        <v>81</v>
      </c>
      <c r="C14" s="9" t="s">
        <v>85</v>
      </c>
      <c r="D14" s="16"/>
      <c r="E14" s="16">
        <f>+'Tabela Ensino'!$D$7</f>
        <v>1</v>
      </c>
      <c r="F14" s="9">
        <v>2</v>
      </c>
      <c r="G14" s="17">
        <f>D14*E14*F14</f>
        <v>0</v>
      </c>
      <c r="R14" s="11"/>
      <c r="S14" s="11"/>
      <c r="T14" s="11"/>
      <c r="AU14" s="11"/>
      <c r="BB14" s="11"/>
    </row>
    <row r="15" spans="1:54" s="73" customFormat="1" x14ac:dyDescent="0.2">
      <c r="A15" s="192"/>
      <c r="B15" s="28" t="s">
        <v>83</v>
      </c>
      <c r="C15" s="9" t="s">
        <v>85</v>
      </c>
      <c r="D15" s="16"/>
      <c r="E15" s="16">
        <f>+'Tabela Ensino'!$D$7</f>
        <v>1</v>
      </c>
      <c r="F15" s="9">
        <v>2</v>
      </c>
      <c r="G15" s="17">
        <f>D15*E15*F15</f>
        <v>0</v>
      </c>
      <c r="R15" s="11"/>
      <c r="S15" s="11"/>
      <c r="T15" s="11"/>
      <c r="AU15" s="11"/>
      <c r="BB15" s="11"/>
    </row>
    <row r="16" spans="1:54" s="73" customFormat="1" x14ac:dyDescent="0.2">
      <c r="A16" s="192"/>
      <c r="B16" s="28" t="s">
        <v>84</v>
      </c>
      <c r="C16" s="9" t="s">
        <v>85</v>
      </c>
      <c r="D16" s="16"/>
      <c r="E16" s="16">
        <f>+'Tabela Ensino'!$D$7</f>
        <v>1</v>
      </c>
      <c r="F16" s="9">
        <v>2</v>
      </c>
      <c r="G16" s="17"/>
      <c r="R16" s="11"/>
      <c r="S16" s="11"/>
      <c r="T16" s="11"/>
      <c r="AU16" s="11"/>
      <c r="BB16" s="11"/>
    </row>
    <row r="17" spans="1:54" s="73" customFormat="1" ht="24" x14ac:dyDescent="0.2">
      <c r="A17" s="192"/>
      <c r="B17" s="24" t="s">
        <v>101</v>
      </c>
      <c r="C17" s="13" t="s">
        <v>87</v>
      </c>
      <c r="D17" s="76"/>
      <c r="E17" s="16">
        <f>+'Tabela Ensino'!$D$7</f>
        <v>1</v>
      </c>
      <c r="F17" s="97">
        <v>8.5999999999999993E-2</v>
      </c>
      <c r="G17" s="29">
        <f>D17*E17*F17</f>
        <v>0</v>
      </c>
      <c r="R17" s="11"/>
      <c r="S17" s="11"/>
      <c r="T17" s="11"/>
      <c r="AU17" s="11"/>
      <c r="BB17" s="11"/>
    </row>
    <row r="18" spans="1:54" s="79" customFormat="1" ht="24" x14ac:dyDescent="0.2">
      <c r="A18" s="192"/>
      <c r="B18" s="85" t="s">
        <v>109</v>
      </c>
      <c r="C18" s="84" t="s">
        <v>110</v>
      </c>
      <c r="D18" s="16"/>
      <c r="E18" s="76">
        <f>+'Tabela Ensino'!$D$7</f>
        <v>1</v>
      </c>
      <c r="F18" s="95">
        <v>0.04</v>
      </c>
      <c r="G18" s="17">
        <f>D18*E18*F18</f>
        <v>0</v>
      </c>
      <c r="R18" s="11"/>
      <c r="S18" s="11"/>
      <c r="T18" s="11"/>
      <c r="AU18" s="11"/>
      <c r="BB18" s="11"/>
    </row>
    <row r="19" spans="1:54" s="73" customFormat="1" x14ac:dyDescent="0.2">
      <c r="A19" s="192"/>
      <c r="B19" s="218" t="s">
        <v>86</v>
      </c>
      <c r="C19" s="176" t="s">
        <v>85</v>
      </c>
      <c r="D19" s="123"/>
      <c r="E19" s="179">
        <f>+'Tabela Ensino'!$D$7</f>
        <v>1</v>
      </c>
      <c r="F19" s="176">
        <v>2</v>
      </c>
      <c r="G19" s="213">
        <f>F19*E19*D19</f>
        <v>0</v>
      </c>
      <c r="R19" s="11"/>
      <c r="S19" s="11"/>
      <c r="T19" s="11"/>
      <c r="AU19" s="11"/>
      <c r="BB19" s="11"/>
    </row>
    <row r="20" spans="1:54" s="73" customFormat="1" x14ac:dyDescent="0.2">
      <c r="A20" s="192"/>
      <c r="B20" s="219"/>
      <c r="C20" s="177"/>
      <c r="D20" s="124"/>
      <c r="E20" s="221"/>
      <c r="F20" s="177"/>
      <c r="G20" s="220"/>
      <c r="R20" s="11"/>
      <c r="S20" s="11"/>
      <c r="T20" s="11"/>
      <c r="AU20" s="11"/>
      <c r="BB20" s="11"/>
    </row>
    <row r="21" spans="1:54" s="73" customFormat="1" x14ac:dyDescent="0.2">
      <c r="A21" s="193"/>
      <c r="B21" s="18" t="s">
        <v>38</v>
      </c>
      <c r="C21" s="9" t="s">
        <v>39</v>
      </c>
      <c r="D21" s="16"/>
      <c r="E21" s="16">
        <f>'Tabela Ensino'!$D$7</f>
        <v>1</v>
      </c>
      <c r="F21" s="9">
        <v>0.5</v>
      </c>
      <c r="G21" s="17">
        <f>F21*E21*D21</f>
        <v>0</v>
      </c>
      <c r="R21" s="11"/>
      <c r="S21" s="11"/>
      <c r="T21" s="11"/>
      <c r="AU21" s="11"/>
      <c r="BB21" s="11"/>
    </row>
    <row r="22" spans="1:54" s="73" customFormat="1" ht="13.5" customHeight="1" x14ac:dyDescent="0.2">
      <c r="A22" s="184" t="s">
        <v>103</v>
      </c>
      <c r="B22" s="189" t="s">
        <v>102</v>
      </c>
      <c r="C22" s="184" t="s">
        <v>77</v>
      </c>
      <c r="D22" s="179"/>
      <c r="E22" s="179">
        <f>'Tabela Ensino'!$D$7</f>
        <v>1</v>
      </c>
      <c r="F22" s="222">
        <v>0.04</v>
      </c>
      <c r="G22" s="72"/>
      <c r="R22" s="11"/>
      <c r="S22" s="11"/>
      <c r="T22" s="11"/>
      <c r="AU22" s="11"/>
      <c r="BB22" s="11"/>
    </row>
    <row r="23" spans="1:54" s="73" customFormat="1" ht="14.25" customHeight="1" x14ac:dyDescent="0.2">
      <c r="A23" s="185"/>
      <c r="B23" s="190"/>
      <c r="C23" s="186"/>
      <c r="D23" s="180"/>
      <c r="E23" s="180"/>
      <c r="F23" s="223"/>
      <c r="G23" s="72"/>
      <c r="R23" s="11"/>
      <c r="S23" s="11"/>
      <c r="T23" s="11"/>
      <c r="AU23" s="11"/>
      <c r="BB23" s="11"/>
    </row>
    <row r="24" spans="1:54" s="79" customFormat="1" ht="13.5" customHeight="1" x14ac:dyDescent="0.2">
      <c r="A24" s="184" t="s">
        <v>108</v>
      </c>
      <c r="B24" s="82" t="s">
        <v>104</v>
      </c>
      <c r="C24" s="84" t="s">
        <v>100</v>
      </c>
      <c r="D24" s="16"/>
      <c r="E24" s="16">
        <f>'Tabela Ensino'!$D$7</f>
        <v>1</v>
      </c>
      <c r="F24" s="96">
        <v>2</v>
      </c>
      <c r="G24" s="17"/>
      <c r="R24" s="11"/>
      <c r="S24" s="11"/>
      <c r="T24" s="11"/>
      <c r="AU24" s="11"/>
      <c r="BB24" s="11"/>
    </row>
    <row r="25" spans="1:54" s="79" customFormat="1" ht="14.25" customHeight="1" x14ac:dyDescent="0.2">
      <c r="A25" s="186"/>
      <c r="B25" s="82" t="s">
        <v>105</v>
      </c>
      <c r="C25" s="84" t="s">
        <v>100</v>
      </c>
      <c r="D25" s="16"/>
      <c r="E25" s="16">
        <f>'Tabela Ensino'!$D$7</f>
        <v>1</v>
      </c>
      <c r="F25" s="96">
        <v>5</v>
      </c>
      <c r="G25" s="17"/>
      <c r="R25" s="11"/>
      <c r="S25" s="11"/>
      <c r="T25" s="11"/>
      <c r="AU25" s="11"/>
      <c r="BB25" s="11"/>
    </row>
    <row r="26" spans="1:54" s="79" customFormat="1" ht="14.25" customHeight="1" x14ac:dyDescent="0.2">
      <c r="A26" s="186"/>
      <c r="B26" s="82" t="s">
        <v>106</v>
      </c>
      <c r="C26" s="84" t="s">
        <v>100</v>
      </c>
      <c r="D26" s="16"/>
      <c r="E26" s="16">
        <f>'Tabela Ensino'!$D$7</f>
        <v>1</v>
      </c>
      <c r="F26" s="96">
        <v>4.5</v>
      </c>
      <c r="G26" s="17"/>
      <c r="R26" s="11"/>
      <c r="S26" s="11"/>
      <c r="T26" s="11"/>
      <c r="AU26" s="11"/>
      <c r="BB26" s="11"/>
    </row>
    <row r="27" spans="1:54" s="73" customFormat="1" ht="13.5" customHeight="1" x14ac:dyDescent="0.2">
      <c r="A27" s="185"/>
      <c r="B27" s="83" t="s">
        <v>107</v>
      </c>
      <c r="C27" s="84" t="s">
        <v>100</v>
      </c>
      <c r="D27" s="16"/>
      <c r="E27" s="16">
        <f>'Tabela Ensino'!$D$7</f>
        <v>1</v>
      </c>
      <c r="F27" s="96">
        <v>0.2</v>
      </c>
      <c r="G27" s="17"/>
      <c r="R27" s="11"/>
      <c r="S27" s="11"/>
      <c r="T27" s="11"/>
      <c r="AU27" s="11"/>
      <c r="BB27" s="11"/>
    </row>
    <row r="28" spans="1:54" s="79" customFormat="1" ht="13.5" customHeight="1" x14ac:dyDescent="0.2">
      <c r="A28" s="121" t="s">
        <v>94</v>
      </c>
      <c r="B28" s="187" t="s">
        <v>95</v>
      </c>
      <c r="C28" s="176" t="s">
        <v>100</v>
      </c>
      <c r="D28" s="16"/>
      <c r="E28" s="16">
        <f>'Tabela Ensino'!$D$7</f>
        <v>1</v>
      </c>
      <c r="F28" s="9">
        <v>45</v>
      </c>
      <c r="G28" s="17">
        <f t="shared" ref="G28:G32" si="0">D28*E28*F28</f>
        <v>0</v>
      </c>
      <c r="R28" s="11"/>
      <c r="S28" s="11"/>
      <c r="T28" s="11"/>
      <c r="AU28" s="11"/>
      <c r="BB28" s="11"/>
    </row>
    <row r="29" spans="1:54" s="79" customFormat="1" ht="13.5" customHeight="1" x14ac:dyDescent="0.2">
      <c r="A29" s="156"/>
      <c r="B29" s="188"/>
      <c r="C29" s="177"/>
      <c r="D29" s="16"/>
      <c r="E29" s="16">
        <f>'Tabela Ensino'!$D$7</f>
        <v>1</v>
      </c>
      <c r="F29" s="9">
        <v>20</v>
      </c>
      <c r="G29" s="17">
        <f t="shared" si="0"/>
        <v>0</v>
      </c>
      <c r="R29" s="11"/>
      <c r="S29" s="11"/>
      <c r="T29" s="11"/>
      <c r="AU29" s="11"/>
      <c r="BB29" s="11"/>
    </row>
    <row r="30" spans="1:54" s="79" customFormat="1" ht="23.25" customHeight="1" x14ac:dyDescent="0.2">
      <c r="A30" s="156"/>
      <c r="B30" s="80" t="s">
        <v>96</v>
      </c>
      <c r="C30" s="177"/>
      <c r="D30" s="16"/>
      <c r="E30" s="16">
        <f>'Tabela Ensino'!$D$7</f>
        <v>1</v>
      </c>
      <c r="F30" s="9">
        <v>20</v>
      </c>
      <c r="G30" s="17">
        <f t="shared" si="0"/>
        <v>0</v>
      </c>
      <c r="R30" s="11"/>
      <c r="S30" s="11"/>
      <c r="T30" s="11"/>
      <c r="AU30" s="11"/>
      <c r="BB30" s="11"/>
    </row>
    <row r="31" spans="1:54" s="79" customFormat="1" ht="13.5" customHeight="1" x14ac:dyDescent="0.2">
      <c r="A31" s="156"/>
      <c r="B31" s="81" t="s">
        <v>97</v>
      </c>
      <c r="C31" s="177"/>
      <c r="D31" s="16"/>
      <c r="E31" s="16">
        <f>'Tabela Ensino'!$D$7</f>
        <v>1</v>
      </c>
      <c r="F31" s="9">
        <v>20</v>
      </c>
      <c r="G31" s="17">
        <f t="shared" si="0"/>
        <v>0</v>
      </c>
      <c r="R31" s="11"/>
      <c r="S31" s="11"/>
      <c r="T31" s="11"/>
      <c r="AU31" s="11"/>
      <c r="BB31" s="11"/>
    </row>
    <row r="32" spans="1:54" s="79" customFormat="1" ht="13.5" customHeight="1" x14ac:dyDescent="0.2">
      <c r="A32" s="122"/>
      <c r="B32" s="81" t="s">
        <v>98</v>
      </c>
      <c r="C32" s="178"/>
      <c r="D32" s="16"/>
      <c r="E32" s="16">
        <f>'Tabela Ensino'!$D$7</f>
        <v>1</v>
      </c>
      <c r="F32" s="9">
        <v>20</v>
      </c>
      <c r="G32" s="17">
        <f t="shared" si="0"/>
        <v>0</v>
      </c>
      <c r="R32" s="11"/>
      <c r="S32" s="11"/>
      <c r="T32" s="11"/>
      <c r="AU32" s="11"/>
      <c r="BB32" s="11"/>
    </row>
    <row r="33" spans="1:54" ht="15" customHeight="1" x14ac:dyDescent="0.2">
      <c r="A33" s="252" t="s">
        <v>52</v>
      </c>
      <c r="B33" s="15" t="s">
        <v>17</v>
      </c>
      <c r="C33" s="9" t="s">
        <v>54</v>
      </c>
      <c r="D33" s="16"/>
      <c r="E33" s="16">
        <f>+'Tabela Ensino'!$D$7</f>
        <v>1</v>
      </c>
      <c r="F33" s="9">
        <v>80</v>
      </c>
      <c r="G33" s="17">
        <f>D33*E33*F33</f>
        <v>0</v>
      </c>
      <c r="H33" s="203"/>
      <c r="I33" s="204"/>
      <c r="J33" s="204"/>
      <c r="K33" s="204"/>
      <c r="R33" s="11"/>
      <c r="S33" s="11"/>
      <c r="T33" s="11"/>
      <c r="AU33" s="11"/>
      <c r="BB33" s="11"/>
    </row>
    <row r="34" spans="1:54" ht="15" customHeight="1" x14ac:dyDescent="0.2">
      <c r="A34" s="253"/>
      <c r="B34" s="15" t="s">
        <v>42</v>
      </c>
      <c r="C34" s="9" t="s">
        <v>54</v>
      </c>
      <c r="D34" s="16"/>
      <c r="E34" s="16">
        <f>+'Tabela Ensino'!$D$7</f>
        <v>1</v>
      </c>
      <c r="F34" s="9">
        <v>30</v>
      </c>
      <c r="G34" s="17">
        <f>D34*E34*F34</f>
        <v>0</v>
      </c>
      <c r="H34" s="203"/>
      <c r="I34" s="204"/>
      <c r="J34" s="204"/>
      <c r="K34" s="204"/>
      <c r="R34" s="11"/>
      <c r="S34" s="11"/>
      <c r="T34" s="11"/>
      <c r="AU34" s="11"/>
      <c r="BB34" s="11"/>
    </row>
    <row r="35" spans="1:54" ht="15" customHeight="1" x14ac:dyDescent="0.2">
      <c r="A35" s="253"/>
      <c r="B35" s="15" t="s">
        <v>43</v>
      </c>
      <c r="C35" s="9" t="s">
        <v>55</v>
      </c>
      <c r="D35" s="16"/>
      <c r="E35" s="16">
        <f>+'Tabela Ensino'!$D$7</f>
        <v>1</v>
      </c>
      <c r="F35" s="9">
        <v>25</v>
      </c>
      <c r="G35" s="17">
        <f t="shared" ref="G35:G55" si="1">D35*E35*F35</f>
        <v>0</v>
      </c>
      <c r="H35" s="203"/>
      <c r="I35" s="204"/>
      <c r="J35" s="204"/>
      <c r="K35" s="204"/>
      <c r="R35" s="11"/>
      <c r="S35" s="11"/>
      <c r="T35" s="11"/>
      <c r="AU35" s="11"/>
      <c r="BB35" s="11"/>
    </row>
    <row r="36" spans="1:54" ht="15" customHeight="1" x14ac:dyDescent="0.2">
      <c r="A36" s="253"/>
      <c r="B36" s="15" t="s">
        <v>19</v>
      </c>
      <c r="C36" s="9" t="s">
        <v>54</v>
      </c>
      <c r="D36" s="16"/>
      <c r="E36" s="16">
        <f>+'Tabela Ensino'!$D$7</f>
        <v>1</v>
      </c>
      <c r="F36" s="9">
        <v>30</v>
      </c>
      <c r="G36" s="17">
        <f t="shared" si="1"/>
        <v>0</v>
      </c>
      <c r="H36" s="203"/>
      <c r="I36" s="204"/>
      <c r="J36" s="204"/>
      <c r="K36" s="204"/>
      <c r="R36" s="11"/>
      <c r="S36" s="11"/>
      <c r="T36" s="11"/>
      <c r="BB36" s="11"/>
    </row>
    <row r="37" spans="1:54" ht="15" customHeight="1" x14ac:dyDescent="0.2">
      <c r="A37" s="253"/>
      <c r="B37" s="218" t="s">
        <v>114</v>
      </c>
      <c r="C37" s="176" t="s">
        <v>56</v>
      </c>
      <c r="D37" s="179"/>
      <c r="E37" s="179">
        <f>+'Tabela Ensino'!$D$7</f>
        <v>1</v>
      </c>
      <c r="F37" s="176">
        <v>15</v>
      </c>
      <c r="G37" s="213">
        <f t="shared" si="1"/>
        <v>0</v>
      </c>
      <c r="H37" s="203"/>
      <c r="I37" s="204"/>
      <c r="J37" s="204"/>
      <c r="K37" s="204"/>
      <c r="R37" s="11"/>
      <c r="S37" s="11"/>
      <c r="T37" s="11"/>
      <c r="AP37" s="11"/>
      <c r="BB37" s="11"/>
    </row>
    <row r="38" spans="1:54" ht="15" customHeight="1" x14ac:dyDescent="0.2">
      <c r="A38" s="253"/>
      <c r="B38" s="219"/>
      <c r="C38" s="178"/>
      <c r="D38" s="221"/>
      <c r="E38" s="221"/>
      <c r="F38" s="178"/>
      <c r="G38" s="214"/>
      <c r="H38" s="203"/>
      <c r="I38" s="204"/>
      <c r="J38" s="204"/>
      <c r="K38" s="204"/>
      <c r="R38" s="11"/>
      <c r="S38" s="11"/>
      <c r="T38" s="11"/>
      <c r="AP38" s="11"/>
      <c r="AU38" s="11"/>
      <c r="BB38" s="11"/>
    </row>
    <row r="39" spans="1:54" ht="15" customHeight="1" x14ac:dyDescent="0.2">
      <c r="A39" s="253"/>
      <c r="B39" s="15" t="s">
        <v>21</v>
      </c>
      <c r="C39" s="9" t="s">
        <v>57</v>
      </c>
      <c r="D39" s="16"/>
      <c r="E39" s="16">
        <f>+'Tabela Ensino'!$D$7</f>
        <v>1</v>
      </c>
      <c r="F39" s="9">
        <v>4</v>
      </c>
      <c r="G39" s="17">
        <f t="shared" si="1"/>
        <v>0</v>
      </c>
      <c r="H39" s="203"/>
      <c r="I39" s="204"/>
      <c r="J39" s="204"/>
      <c r="K39" s="204"/>
      <c r="AP39" s="11"/>
      <c r="AU39" s="11"/>
      <c r="BB39" s="11"/>
    </row>
    <row r="40" spans="1:54" ht="15" customHeight="1" x14ac:dyDescent="0.2">
      <c r="A40" s="253"/>
      <c r="B40" s="15" t="s">
        <v>22</v>
      </c>
      <c r="C40" s="9" t="s">
        <v>89</v>
      </c>
      <c r="D40" s="16"/>
      <c r="E40" s="16">
        <f>+'Tabela Ensino'!$D$7</f>
        <v>1</v>
      </c>
      <c r="F40" s="9">
        <v>25</v>
      </c>
      <c r="G40" s="17">
        <f t="shared" si="1"/>
        <v>0</v>
      </c>
      <c r="H40" s="203"/>
      <c r="I40" s="204"/>
      <c r="J40" s="204"/>
      <c r="K40" s="204"/>
      <c r="Q40" s="21"/>
      <c r="R40" s="21"/>
      <c r="S40" s="21"/>
      <c r="T40" s="21"/>
      <c r="AP40" s="11"/>
      <c r="AU40" s="11"/>
      <c r="BB40" s="11"/>
    </row>
    <row r="41" spans="1:54" ht="15" customHeight="1" x14ac:dyDescent="0.2">
      <c r="A41" s="253"/>
      <c r="B41" s="15" t="s">
        <v>23</v>
      </c>
      <c r="C41" s="9" t="s">
        <v>56</v>
      </c>
      <c r="D41" s="16"/>
      <c r="E41" s="16">
        <f>+'Tabela Ensino'!$D$7</f>
        <v>1</v>
      </c>
      <c r="F41" s="9">
        <v>15</v>
      </c>
      <c r="G41" s="17">
        <f t="shared" si="1"/>
        <v>0</v>
      </c>
      <c r="H41" s="203"/>
      <c r="I41" s="204"/>
      <c r="J41" s="204"/>
      <c r="K41" s="204"/>
      <c r="AU41" s="11"/>
      <c r="BB41" s="11"/>
    </row>
    <row r="42" spans="1:54" ht="15" customHeight="1" x14ac:dyDescent="0.2">
      <c r="A42" s="253"/>
      <c r="B42" s="22" t="s">
        <v>118</v>
      </c>
      <c r="C42" s="14" t="s">
        <v>58</v>
      </c>
      <c r="D42" s="23"/>
      <c r="E42" s="16">
        <f>+'Tabela Ensino'!$D$7</f>
        <v>1</v>
      </c>
      <c r="F42" s="98">
        <v>10</v>
      </c>
      <c r="G42" s="17">
        <f t="shared" si="1"/>
        <v>0</v>
      </c>
      <c r="BB42" s="11"/>
    </row>
    <row r="43" spans="1:54" ht="15" customHeight="1" x14ac:dyDescent="0.2">
      <c r="A43" s="253"/>
      <c r="B43" s="250" t="s">
        <v>117</v>
      </c>
      <c r="C43" s="176" t="s">
        <v>58</v>
      </c>
      <c r="D43" s="179"/>
      <c r="E43" s="179">
        <f>'Tabela Ensino'!$D$7</f>
        <v>1</v>
      </c>
      <c r="F43" s="176">
        <v>6</v>
      </c>
      <c r="G43" s="213">
        <f t="shared" si="1"/>
        <v>0</v>
      </c>
      <c r="BB43" s="11"/>
    </row>
    <row r="44" spans="1:54" ht="15" customHeight="1" x14ac:dyDescent="0.2">
      <c r="A44" s="253"/>
      <c r="B44" s="251"/>
      <c r="C44" s="178"/>
      <c r="D44" s="221"/>
      <c r="E44" s="221"/>
      <c r="F44" s="178"/>
      <c r="G44" s="214"/>
      <c r="BB44" s="11"/>
    </row>
    <row r="45" spans="1:54" ht="15" customHeight="1" x14ac:dyDescent="0.2">
      <c r="A45" s="253"/>
      <c r="B45" s="22" t="s">
        <v>116</v>
      </c>
      <c r="C45" s="14" t="s">
        <v>59</v>
      </c>
      <c r="D45" s="23"/>
      <c r="E45" s="16">
        <f>+'Tabela Ensino'!$D$7</f>
        <v>1</v>
      </c>
      <c r="F45" s="98">
        <v>5</v>
      </c>
      <c r="G45" s="17">
        <f t="shared" si="1"/>
        <v>0</v>
      </c>
      <c r="BB45" s="11"/>
    </row>
    <row r="46" spans="1:54" ht="15" customHeight="1" x14ac:dyDescent="0.2">
      <c r="A46" s="253"/>
      <c r="B46" s="218" t="s">
        <v>119</v>
      </c>
      <c r="C46" s="176" t="s">
        <v>60</v>
      </c>
      <c r="D46" s="179"/>
      <c r="E46" s="179">
        <f>+'Tabela Ensino'!$D$7</f>
        <v>1</v>
      </c>
      <c r="F46" s="176">
        <v>15</v>
      </c>
      <c r="G46" s="213">
        <f>D46*E46*F46</f>
        <v>0</v>
      </c>
      <c r="BB46" s="11"/>
    </row>
    <row r="47" spans="1:54" ht="15" customHeight="1" x14ac:dyDescent="0.2">
      <c r="A47" s="253"/>
      <c r="B47" s="219"/>
      <c r="C47" s="178"/>
      <c r="D47" s="221"/>
      <c r="E47" s="221"/>
      <c r="F47" s="178"/>
      <c r="G47" s="214"/>
      <c r="R47" s="11"/>
      <c r="S47" s="11"/>
      <c r="T47" s="11"/>
      <c r="BB47" s="11"/>
    </row>
    <row r="48" spans="1:54" s="79" customFormat="1" ht="15" customHeight="1" x14ac:dyDescent="0.2">
      <c r="A48" s="254"/>
      <c r="B48" s="80" t="s">
        <v>115</v>
      </c>
      <c r="C48" s="9"/>
      <c r="D48" s="16"/>
      <c r="E48" s="16">
        <f>'Tabela Ensino'!$D$7</f>
        <v>1</v>
      </c>
      <c r="F48" s="9"/>
      <c r="G48" s="17"/>
      <c r="R48" s="11"/>
      <c r="S48" s="11"/>
      <c r="T48" s="11"/>
      <c r="BB48" s="11"/>
    </row>
    <row r="49" spans="1:48" ht="15" customHeight="1" x14ac:dyDescent="0.2">
      <c r="A49" s="176" t="s">
        <v>44</v>
      </c>
      <c r="B49" s="22" t="s">
        <v>120</v>
      </c>
      <c r="C49" s="14" t="s">
        <v>26</v>
      </c>
      <c r="D49" s="23"/>
      <c r="E49" s="77">
        <f>+'Tabela Ensino'!$D$7</f>
        <v>1</v>
      </c>
      <c r="F49" s="98">
        <v>1.5</v>
      </c>
      <c r="G49" s="78">
        <f t="shared" si="1"/>
        <v>0</v>
      </c>
      <c r="R49" s="11"/>
      <c r="S49" s="11"/>
      <c r="T49" s="11"/>
      <c r="AP49" s="25"/>
    </row>
    <row r="50" spans="1:48" ht="15" customHeight="1" x14ac:dyDescent="0.2">
      <c r="A50" s="177"/>
      <c r="B50" s="26" t="s">
        <v>121</v>
      </c>
      <c r="C50" s="9" t="s">
        <v>28</v>
      </c>
      <c r="D50" s="16"/>
      <c r="E50" s="16">
        <f>+'Tabela Ensino'!$D$7</f>
        <v>1</v>
      </c>
      <c r="F50" s="9">
        <v>3</v>
      </c>
      <c r="G50" s="17">
        <f t="shared" si="1"/>
        <v>0</v>
      </c>
      <c r="R50" s="11"/>
      <c r="S50" s="11"/>
      <c r="T50" s="11"/>
      <c r="AP50" s="25"/>
    </row>
    <row r="51" spans="1:48" ht="15" customHeight="1" x14ac:dyDescent="0.2">
      <c r="A51" s="177"/>
      <c r="B51" s="22" t="s">
        <v>122</v>
      </c>
      <c r="C51" s="14" t="s">
        <v>29</v>
      </c>
      <c r="D51" s="23"/>
      <c r="E51" s="16">
        <f>+'Tabela Ensino'!$D$7</f>
        <v>1</v>
      </c>
      <c r="F51" s="98">
        <v>1.25</v>
      </c>
      <c r="G51" s="17">
        <f t="shared" si="1"/>
        <v>0</v>
      </c>
      <c r="T51" s="11"/>
    </row>
    <row r="52" spans="1:48" ht="15" customHeight="1" x14ac:dyDescent="0.2">
      <c r="A52" s="177"/>
      <c r="B52" s="26" t="s">
        <v>123</v>
      </c>
      <c r="C52" s="9" t="s">
        <v>30</v>
      </c>
      <c r="D52" s="16"/>
      <c r="E52" s="16">
        <f>+'Tabela Ensino'!$D$7</f>
        <v>1</v>
      </c>
      <c r="F52" s="9">
        <v>2.5</v>
      </c>
      <c r="G52" s="17">
        <f t="shared" si="1"/>
        <v>0</v>
      </c>
      <c r="T52" s="11"/>
    </row>
    <row r="53" spans="1:48" ht="15" customHeight="1" x14ac:dyDescent="0.2">
      <c r="A53" s="177"/>
      <c r="B53" s="218" t="s">
        <v>124</v>
      </c>
      <c r="C53" s="176" t="s">
        <v>32</v>
      </c>
      <c r="D53" s="179"/>
      <c r="E53" s="179">
        <f>+'Tabela Ensino'!$D$7</f>
        <v>1</v>
      </c>
      <c r="F53" s="176">
        <v>1.25</v>
      </c>
      <c r="G53" s="213">
        <f>D53*E53*F53</f>
        <v>0</v>
      </c>
    </row>
    <row r="54" spans="1:48" ht="15" customHeight="1" x14ac:dyDescent="0.2">
      <c r="A54" s="177"/>
      <c r="B54" s="219"/>
      <c r="C54" s="178"/>
      <c r="D54" s="221"/>
      <c r="E54" s="221"/>
      <c r="F54" s="178"/>
      <c r="G54" s="214"/>
      <c r="AR54" s="21"/>
      <c r="AS54" s="21"/>
      <c r="AT54" s="21"/>
      <c r="AU54" s="27"/>
      <c r="AV54" s="21"/>
    </row>
    <row r="55" spans="1:48" ht="15" customHeight="1" x14ac:dyDescent="0.2">
      <c r="A55" s="178"/>
      <c r="B55" s="26" t="s">
        <v>111</v>
      </c>
      <c r="C55" s="9" t="s">
        <v>33</v>
      </c>
      <c r="D55" s="16"/>
      <c r="E55" s="16">
        <f>+'Tabela Ensino'!$D$7</f>
        <v>1</v>
      </c>
      <c r="F55" s="9">
        <v>0.25</v>
      </c>
      <c r="G55" s="17">
        <f t="shared" si="1"/>
        <v>0</v>
      </c>
    </row>
    <row r="56" spans="1:48" ht="12.75" customHeight="1" x14ac:dyDescent="0.2">
      <c r="A56" s="218" t="s">
        <v>112</v>
      </c>
      <c r="B56" s="218" t="s">
        <v>73</v>
      </c>
      <c r="C56" s="224" t="s">
        <v>141</v>
      </c>
      <c r="D56" s="225"/>
      <c r="E56" s="226"/>
      <c r="F56" s="115" t="s">
        <v>80</v>
      </c>
      <c r="G56" s="213">
        <f>((D58*E56*F58)+(D59*E56*F59)+(D60*E56*F60)+(D61*E56*F61)+(D62*E56*F62)+(D63*E56*F63))</f>
        <v>0</v>
      </c>
    </row>
    <row r="57" spans="1:48" x14ac:dyDescent="0.2">
      <c r="A57" s="249"/>
      <c r="B57" s="249"/>
      <c r="C57" s="227"/>
      <c r="D57" s="228"/>
      <c r="E57" s="229"/>
      <c r="F57" s="126"/>
      <c r="G57" s="220"/>
    </row>
    <row r="58" spans="1:48" ht="12" customHeight="1" x14ac:dyDescent="0.2">
      <c r="A58" s="249"/>
      <c r="B58" s="249"/>
      <c r="C58" s="230"/>
      <c r="D58" s="231"/>
      <c r="E58" s="232"/>
      <c r="F58" s="116"/>
      <c r="G58" s="220"/>
    </row>
    <row r="59" spans="1:48" x14ac:dyDescent="0.2">
      <c r="A59" s="249"/>
      <c r="B59" s="249"/>
      <c r="C59" s="233"/>
      <c r="D59" s="234"/>
      <c r="E59" s="75">
        <f>'Tabela Ensino'!$D$7</f>
        <v>1</v>
      </c>
      <c r="F59" s="31"/>
      <c r="G59" s="220"/>
    </row>
    <row r="60" spans="1:48" x14ac:dyDescent="0.2">
      <c r="A60" s="249"/>
      <c r="B60" s="249"/>
      <c r="C60" s="233"/>
      <c r="D60" s="234"/>
      <c r="E60" s="75">
        <f>'Tabela Ensino'!$D$7</f>
        <v>1</v>
      </c>
      <c r="F60" s="31"/>
      <c r="G60" s="220"/>
    </row>
    <row r="61" spans="1:48" x14ac:dyDescent="0.2">
      <c r="A61" s="249"/>
      <c r="B61" s="249"/>
      <c r="C61" s="233"/>
      <c r="D61" s="234"/>
      <c r="E61" s="75">
        <f>'Tabela Ensino'!$D$7</f>
        <v>1</v>
      </c>
      <c r="F61" s="31"/>
      <c r="G61" s="220"/>
    </row>
    <row r="62" spans="1:48" x14ac:dyDescent="0.2">
      <c r="A62" s="249"/>
      <c r="B62" s="249"/>
      <c r="C62" s="233"/>
      <c r="D62" s="234"/>
      <c r="E62" s="75">
        <f>'Tabela Ensino'!$D$7</f>
        <v>1</v>
      </c>
      <c r="F62" s="31"/>
      <c r="G62" s="220"/>
    </row>
    <row r="63" spans="1:48" x14ac:dyDescent="0.2">
      <c r="A63" s="249"/>
      <c r="B63" s="219"/>
      <c r="C63" s="233"/>
      <c r="D63" s="234"/>
      <c r="E63" s="16">
        <f>'Tabela Ensino'!$D$7</f>
        <v>1</v>
      </c>
      <c r="F63" s="31"/>
      <c r="G63" s="214"/>
    </row>
    <row r="64" spans="1:48" s="79" customFormat="1" ht="36" customHeight="1" x14ac:dyDescent="0.2">
      <c r="A64" s="249"/>
      <c r="B64" s="202" t="s">
        <v>45</v>
      </c>
      <c r="C64" s="198" t="s">
        <v>46</v>
      </c>
      <c r="D64" s="199"/>
      <c r="E64" s="102"/>
      <c r="F64" s="100"/>
      <c r="G64" s="78"/>
    </row>
    <row r="65" spans="1:9" ht="51.75" customHeight="1" x14ac:dyDescent="0.2">
      <c r="A65" s="219"/>
      <c r="B65" s="109"/>
      <c r="C65" s="200"/>
      <c r="D65" s="201"/>
      <c r="E65" s="19">
        <f>'Tabela Ensino'!$D$7</f>
        <v>1</v>
      </c>
      <c r="F65" s="99">
        <v>2.5</v>
      </c>
      <c r="G65" s="20">
        <f>C65*E65*F65</f>
        <v>0</v>
      </c>
    </row>
    <row r="66" spans="1:9" ht="12.75" customHeight="1" x14ac:dyDescent="0.2">
      <c r="A66" s="243" t="s">
        <v>34</v>
      </c>
      <c r="B66" s="244"/>
      <c r="C66" s="244"/>
      <c r="D66" s="247"/>
      <c r="E66" s="243" t="s">
        <v>35</v>
      </c>
      <c r="F66" s="247"/>
      <c r="G66" s="213">
        <f>SUM(G7:G65)</f>
        <v>0</v>
      </c>
    </row>
    <row r="67" spans="1:9" x14ac:dyDescent="0.2">
      <c r="A67" s="245"/>
      <c r="B67" s="246"/>
      <c r="C67" s="246"/>
      <c r="D67" s="248"/>
      <c r="E67" s="245" t="s">
        <v>63</v>
      </c>
      <c r="F67" s="248"/>
      <c r="G67" s="214"/>
    </row>
    <row r="68" spans="1:9" x14ac:dyDescent="0.2">
      <c r="A68" s="240" t="s">
        <v>36</v>
      </c>
      <c r="B68" s="241"/>
      <c r="C68" s="241"/>
      <c r="D68" s="241"/>
      <c r="E68" s="241"/>
      <c r="F68" s="242"/>
      <c r="G68" s="17">
        <f>G66/'Tabela Ensino'!D5</f>
        <v>0</v>
      </c>
    </row>
    <row r="69" spans="1:9" x14ac:dyDescent="0.2">
      <c r="A69" s="240" t="s">
        <v>75</v>
      </c>
      <c r="B69" s="241"/>
      <c r="C69" s="241"/>
      <c r="D69" s="241"/>
      <c r="E69" s="241"/>
      <c r="F69" s="242"/>
      <c r="G69" s="17">
        <f>I70</f>
        <v>0</v>
      </c>
    </row>
    <row r="70" spans="1:9" x14ac:dyDescent="0.2">
      <c r="A70" s="243" t="s">
        <v>74</v>
      </c>
      <c r="B70" s="244"/>
      <c r="C70" s="236" t="s">
        <v>64</v>
      </c>
      <c r="D70" s="236"/>
      <c r="E70" s="236"/>
      <c r="F70" s="237"/>
      <c r="G70" s="213">
        <f>IF(F3&lt;=4,(G69*F3)/4,"ERRO")</f>
        <v>0</v>
      </c>
      <c r="I70" s="8">
        <f>IF(G68=0,0,IF(G68&lt;0.74,1,IF(G68&lt;1.49,2,IF(G68&lt;2.26,3,IF(G68&lt;3.05,4,IF(G68&lt;3.86,5,IF(G68&lt;4.7,6,IF(G68&lt;5.56,7,IF(G68&lt;6.45,8,IF(G68&lt;7.36,9,IF(G68&lt;8.31,10,IF(G68&lt;9.29,11,IF(G68&lt;10.3,12,IF(G68&lt;11.35,13,IF(G68&lt;12.44,14,IF(G68&lt;13.57,15,IF(G68&lt;14.75,16,IF(G68&lt;15.98,17,IF(G68&lt;17.26,18,IF(G68&lt;18.6,19,IF(G68&lt;20.01,20,IF(G68&lt;21.49,21,IF(G68&lt;23.05,22,IF(G68&lt;24.7,23,IF(G68&lt;26.45,24,IF(G68&lt;28.31,25,IF(G68&lt;30.3,26,IF(G68&lt;32.44,27,IF(G68&lt;34.75,28,IF(G68&lt;37.26,29,IF(G68&lt;40.01,30,IF(G68&lt;43.05,31,IF(G68&lt;46.45,32,IF(G68&lt;50.3,33,IF(G68&lt;54.75,34,IF(G68&lt;60.01,35,IF(G68&lt;66.45,36,IF(G68&lt;74.75,37,IF(G68&lt;86.45,38,IF(G68&lt;106.45,39,IF(G68&gt;=106.45,40)))))))))))))))))))))))))))))))))))))))))</f>
        <v>0</v>
      </c>
    </row>
    <row r="71" spans="1:9" x14ac:dyDescent="0.2">
      <c r="A71" s="245"/>
      <c r="B71" s="246"/>
      <c r="C71" s="238"/>
      <c r="D71" s="238"/>
      <c r="E71" s="238"/>
      <c r="F71" s="239"/>
      <c r="G71" s="214"/>
    </row>
    <row r="72" spans="1:9" x14ac:dyDescent="0.2">
      <c r="A72" s="235" t="s">
        <v>69</v>
      </c>
      <c r="B72" s="235"/>
      <c r="C72" s="235"/>
      <c r="D72" s="235"/>
      <c r="E72" s="235"/>
      <c r="F72" s="235"/>
      <c r="G72" s="30"/>
    </row>
    <row r="76" spans="1:9" x14ac:dyDescent="0.2">
      <c r="C76" s="101">
        <f>IF(G68&lt;5.56,0,IF(G68&lt;6.45,8,IF(G68&lt;7.36,9,IF(G68&lt;8.31,10,IF(G68&lt;9.29,11,IF(G68&lt;10.3,12,IF(G68&lt;11.35,13,IF(G68&lt;12.44,14))))))))</f>
        <v>0</v>
      </c>
    </row>
    <row r="77" spans="1:9" x14ac:dyDescent="0.2">
      <c r="C77" s="101">
        <f>IF(G68&lt;12.44,0,IF(G68&lt;13.57,15,IF(G68&lt;14.75,16,IF(G68&lt;15.98,17,IF(G68&lt;17.26,18,IF(G68&lt;18.6,19,IF(G68&lt;20.01,20,IF(G68&lt;21.49,21,))))))))</f>
        <v>0</v>
      </c>
    </row>
    <row r="78" spans="1:9" x14ac:dyDescent="0.2">
      <c r="C78" s="101">
        <f>IF(G68&lt;21.49,0,IF(G68&lt;23.05,22,IF(G68&lt;24.7,23,IF(G68&lt;26.45,24,IF(G68&lt;28.31,25,IF(G68&lt;30.3,26,IF(G68&lt;32.44,27)))))))</f>
        <v>0</v>
      </c>
    </row>
    <row r="79" spans="1:9" x14ac:dyDescent="0.2">
      <c r="C79" s="101">
        <f>IF(G68&lt;32.44,0,IF(G68&lt;34.75,28,IF(G68&lt;37.26,29)))</f>
        <v>0</v>
      </c>
    </row>
    <row r="80" spans="1:9" x14ac:dyDescent="0.2">
      <c r="C80" s="101">
        <f>IF(G68&lt;37.26,0,IF(G68&lt;40.01,30,IF(G68&lt;43.05,31,IF(G68&lt;46.45,32,IF(G68&lt;50.3,33,IF(G68&lt;54.75,34,IF(G68&lt;60.01,35,IF(G68&lt;66.45,36))))))))</f>
        <v>0</v>
      </c>
    </row>
    <row r="81" spans="3:3" x14ac:dyDescent="0.2">
      <c r="C81" s="101">
        <f>IF(G68&lt;66.45,0,IF(G68&lt;74.75,37,IF(G68&lt;86.45,38,IF(G68&lt;106.45,39,IF(G68&gt;106.44,40)))))</f>
        <v>0</v>
      </c>
    </row>
  </sheetData>
  <sheetProtection password="DC87" sheet="1" objects="1" scenarios="1" selectLockedCells="1"/>
  <mergeCells count="84">
    <mergeCell ref="A56:A65"/>
    <mergeCell ref="B56:B63"/>
    <mergeCell ref="C59:D59"/>
    <mergeCell ref="A49:A55"/>
    <mergeCell ref="A28:A32"/>
    <mergeCell ref="D37:D38"/>
    <mergeCell ref="C53:C54"/>
    <mergeCell ref="B37:B38"/>
    <mergeCell ref="B43:B44"/>
    <mergeCell ref="D53:D54"/>
    <mergeCell ref="B46:B47"/>
    <mergeCell ref="B53:B54"/>
    <mergeCell ref="A33:A48"/>
    <mergeCell ref="C43:C44"/>
    <mergeCell ref="C46:C47"/>
    <mergeCell ref="D46:D47"/>
    <mergeCell ref="A72:F72"/>
    <mergeCell ref="G66:G67"/>
    <mergeCell ref="C70:F71"/>
    <mergeCell ref="G70:G71"/>
    <mergeCell ref="A68:F68"/>
    <mergeCell ref="A69:F69"/>
    <mergeCell ref="A70:B71"/>
    <mergeCell ref="E66:F66"/>
    <mergeCell ref="E67:F67"/>
    <mergeCell ref="A66:D67"/>
    <mergeCell ref="D43:D44"/>
    <mergeCell ref="E46:E47"/>
    <mergeCell ref="G46:G47"/>
    <mergeCell ref="F56:F58"/>
    <mergeCell ref="G56:G63"/>
    <mergeCell ref="C56:E58"/>
    <mergeCell ref="E53:E54"/>
    <mergeCell ref="F53:F54"/>
    <mergeCell ref="G53:G54"/>
    <mergeCell ref="G43:G44"/>
    <mergeCell ref="C60:D60"/>
    <mergeCell ref="C61:D61"/>
    <mergeCell ref="C62:D62"/>
    <mergeCell ref="C63:D63"/>
    <mergeCell ref="F22:F23"/>
    <mergeCell ref="F46:F47"/>
    <mergeCell ref="F43:F44"/>
    <mergeCell ref="E43:E44"/>
    <mergeCell ref="E37:E38"/>
    <mergeCell ref="C64:D64"/>
    <mergeCell ref="C65:D65"/>
    <mergeCell ref="B64:B65"/>
    <mergeCell ref="H33:K41"/>
    <mergeCell ref="B2:C2"/>
    <mergeCell ref="D2:E2"/>
    <mergeCell ref="D4:D6"/>
    <mergeCell ref="A4:B6"/>
    <mergeCell ref="C37:C38"/>
    <mergeCell ref="G5:G6"/>
    <mergeCell ref="G37:G38"/>
    <mergeCell ref="A3:E3"/>
    <mergeCell ref="F37:F38"/>
    <mergeCell ref="B19:B20"/>
    <mergeCell ref="G19:G20"/>
    <mergeCell ref="F19:F20"/>
    <mergeCell ref="A11:A21"/>
    <mergeCell ref="G7:G10"/>
    <mergeCell ref="D7:D10"/>
    <mergeCell ref="A7:A10"/>
    <mergeCell ref="B7:B10"/>
    <mergeCell ref="C7:C10"/>
    <mergeCell ref="E19:E20"/>
    <mergeCell ref="A1:F1"/>
    <mergeCell ref="C28:C32"/>
    <mergeCell ref="E7:E10"/>
    <mergeCell ref="F7:F10"/>
    <mergeCell ref="E4:E6"/>
    <mergeCell ref="C4:C6"/>
    <mergeCell ref="F5:F6"/>
    <mergeCell ref="D22:D23"/>
    <mergeCell ref="E22:E23"/>
    <mergeCell ref="A22:A23"/>
    <mergeCell ref="A24:A27"/>
    <mergeCell ref="C19:C20"/>
    <mergeCell ref="B28:B29"/>
    <mergeCell ref="B22:B23"/>
    <mergeCell ref="C22:C23"/>
    <mergeCell ref="D19:D20"/>
  </mergeCells>
  <phoneticPr fontId="0" type="noConversion"/>
  <conditionalFormatting sqref="B35:E46 C4:C7 B21:G21 B30:B32 B4:B6 A1:A6 F2:IV7 D2 B49:E53 C47:E48 C54:E54 C20 A72:G65500 A66 A68:A70 B33:G34 G1:IV1 D29:G32 B28:G28 H8:IV10 F17:G20 B55:E55 B11:G16 I11:K32 H11:H33 B17:E19 G65:G71 H42:K65500 L11:IV65500 B56:C56 F59:F65 F35:G56 E59:E67">
    <cfRule type="cellIs" dxfId="4" priority="5" stopIfTrue="1" operator="equal">
      <formula>0</formula>
    </cfRule>
  </conditionalFormatting>
  <conditionalFormatting sqref="B7">
    <cfRule type="cellIs" dxfId="3" priority="4" stopIfTrue="1" operator="equal">
      <formula>0</formula>
    </cfRule>
  </conditionalFormatting>
  <conditionalFormatting sqref="E7">
    <cfRule type="cellIs" dxfId="2" priority="1" stopIfTrue="1" operator="equal">
      <formula>0</formula>
    </cfRule>
  </conditionalFormatting>
  <pageMargins left="0.78740157499999996" right="0.78740157499999996" top="0.73" bottom="0.49" header="0.71" footer="0.49212598499999999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7" sqref="F7:G8"/>
    </sheetView>
  </sheetViews>
  <sheetFormatPr defaultRowHeight="12.75" x14ac:dyDescent="0.2"/>
  <cols>
    <col min="1" max="1" width="14.28515625" style="94" customWidth="1"/>
    <col min="6" max="6" width="12.5703125" customWidth="1"/>
  </cols>
  <sheetData>
    <row r="1" spans="1:7" x14ac:dyDescent="0.2">
      <c r="A1" s="303"/>
      <c r="B1" s="303"/>
      <c r="C1" s="303"/>
      <c r="D1" s="303"/>
      <c r="E1" s="303"/>
      <c r="F1" s="303"/>
      <c r="G1" s="303"/>
    </row>
    <row r="2" spans="1:7" x14ac:dyDescent="0.2">
      <c r="A2" s="304" t="s">
        <v>145</v>
      </c>
      <c r="B2" s="304"/>
      <c r="C2" s="304"/>
      <c r="D2" s="304"/>
      <c r="E2" s="304"/>
      <c r="F2" s="304"/>
      <c r="G2" s="2"/>
    </row>
    <row r="3" spans="1:7" ht="13.5" thickBot="1" x14ac:dyDescent="0.25">
      <c r="A3" s="93"/>
      <c r="B3" s="1"/>
      <c r="C3" s="1"/>
      <c r="D3" s="1"/>
      <c r="E3" s="1"/>
      <c r="F3" s="1"/>
      <c r="G3" s="1"/>
    </row>
    <row r="4" spans="1:7" x14ac:dyDescent="0.2">
      <c r="A4" s="260" t="s">
        <v>24</v>
      </c>
      <c r="B4" s="305"/>
      <c r="C4" s="305"/>
      <c r="D4" s="305"/>
      <c r="E4" s="305"/>
      <c r="F4" s="305"/>
      <c r="G4" s="306"/>
    </row>
    <row r="5" spans="1:7" ht="13.5" thickBot="1" x14ac:dyDescent="0.25">
      <c r="A5" s="307"/>
      <c r="B5" s="308"/>
      <c r="C5" s="308"/>
      <c r="D5" s="308"/>
      <c r="E5" s="308"/>
      <c r="F5" s="308"/>
      <c r="G5" s="309"/>
    </row>
    <row r="6" spans="1:7" ht="13.5" thickBot="1" x14ac:dyDescent="0.25">
      <c r="A6" s="257" t="s">
        <v>25</v>
      </c>
      <c r="B6" s="258"/>
      <c r="C6" s="259"/>
      <c r="D6" s="310"/>
      <c r="E6" s="311"/>
      <c r="F6" s="312" t="s">
        <v>48</v>
      </c>
      <c r="G6" s="313"/>
    </row>
    <row r="7" spans="1:7" x14ac:dyDescent="0.2">
      <c r="A7" s="260" t="s">
        <v>138</v>
      </c>
      <c r="B7" s="261"/>
      <c r="C7" s="262"/>
      <c r="D7" s="299" t="s">
        <v>4</v>
      </c>
      <c r="E7" s="300"/>
      <c r="F7" s="299">
        <f>'Tabela Ensino'!H30</f>
        <v>0</v>
      </c>
      <c r="G7" s="300"/>
    </row>
    <row r="8" spans="1:7" ht="13.5" thickBot="1" x14ac:dyDescent="0.25">
      <c r="A8" s="263"/>
      <c r="B8" s="264"/>
      <c r="C8" s="265"/>
      <c r="D8" s="301"/>
      <c r="E8" s="302"/>
      <c r="F8" s="301"/>
      <c r="G8" s="302"/>
    </row>
    <row r="9" spans="1:7" x14ac:dyDescent="0.2">
      <c r="A9" s="260" t="s">
        <v>139</v>
      </c>
      <c r="B9" s="261"/>
      <c r="C9" s="262"/>
      <c r="D9" s="299" t="s">
        <v>5</v>
      </c>
      <c r="E9" s="300"/>
      <c r="F9" s="299">
        <f>'Tabela Pesq e Extensão'!G69</f>
        <v>0</v>
      </c>
      <c r="G9" s="300"/>
    </row>
    <row r="10" spans="1:7" ht="13.5" thickBot="1" x14ac:dyDescent="0.25">
      <c r="A10" s="263"/>
      <c r="B10" s="264"/>
      <c r="C10" s="265"/>
      <c r="D10" s="301"/>
      <c r="E10" s="302"/>
      <c r="F10" s="301"/>
      <c r="G10" s="302"/>
    </row>
    <row r="11" spans="1:7" x14ac:dyDescent="0.2">
      <c r="A11" s="260" t="s">
        <v>47</v>
      </c>
      <c r="B11" s="261"/>
      <c r="C11" s="262"/>
      <c r="D11" s="283" t="s">
        <v>13</v>
      </c>
      <c r="E11" s="284"/>
      <c r="F11" s="287">
        <f>(F7+F9)</f>
        <v>0</v>
      </c>
      <c r="G11" s="288"/>
    </row>
    <row r="12" spans="1:7" ht="13.5" thickBot="1" x14ac:dyDescent="0.25">
      <c r="A12" s="263"/>
      <c r="B12" s="264"/>
      <c r="C12" s="265"/>
      <c r="D12" s="285"/>
      <c r="E12" s="286"/>
      <c r="F12" s="289"/>
      <c r="G12" s="290"/>
    </row>
    <row r="13" spans="1:7" x14ac:dyDescent="0.2">
      <c r="A13" s="295" t="s">
        <v>140</v>
      </c>
      <c r="B13" s="296"/>
      <c r="C13" s="296"/>
      <c r="D13" s="291" t="s">
        <v>137</v>
      </c>
      <c r="E13" s="292"/>
      <c r="F13" s="275"/>
      <c r="G13" s="276"/>
    </row>
    <row r="14" spans="1:7" ht="13.5" thickBot="1" x14ac:dyDescent="0.25">
      <c r="A14" s="297"/>
      <c r="B14" s="298"/>
      <c r="C14" s="298"/>
      <c r="D14" s="293"/>
      <c r="E14" s="294"/>
      <c r="F14" s="277"/>
      <c r="G14" s="278"/>
    </row>
    <row r="15" spans="1:7" x14ac:dyDescent="0.2">
      <c r="A15" s="266" t="s">
        <v>143</v>
      </c>
      <c r="B15" s="267"/>
      <c r="C15" s="267"/>
      <c r="D15" s="267"/>
      <c r="E15" s="268"/>
      <c r="F15" s="279" t="s">
        <v>40</v>
      </c>
      <c r="G15" s="281"/>
    </row>
    <row r="16" spans="1:7" ht="13.5" thickBot="1" x14ac:dyDescent="0.25">
      <c r="A16" s="269"/>
      <c r="B16" s="270"/>
      <c r="C16" s="270"/>
      <c r="D16" s="270"/>
      <c r="E16" s="271"/>
      <c r="F16" s="280"/>
      <c r="G16" s="282"/>
    </row>
    <row r="17" spans="1:7" ht="25.5" customHeight="1" thickBot="1" x14ac:dyDescent="0.25">
      <c r="A17" s="272"/>
      <c r="B17" s="273"/>
      <c r="C17" s="273"/>
      <c r="D17" s="273"/>
      <c r="E17" s="274"/>
      <c r="F17" s="255">
        <f>G15*10</f>
        <v>0</v>
      </c>
      <c r="G17" s="256"/>
    </row>
    <row r="18" spans="1:7" ht="24.75" customHeight="1" thickBot="1" x14ac:dyDescent="0.25">
      <c r="A18" s="257" t="s">
        <v>144</v>
      </c>
      <c r="B18" s="258"/>
      <c r="C18" s="258"/>
      <c r="D18" s="258"/>
      <c r="E18" s="259"/>
      <c r="F18" s="255">
        <f>F11+F13+F17</f>
        <v>0</v>
      </c>
      <c r="G18" s="256"/>
    </row>
  </sheetData>
  <mergeCells count="24">
    <mergeCell ref="F7:G8"/>
    <mergeCell ref="D9:E10"/>
    <mergeCell ref="F9:G10"/>
    <mergeCell ref="A1:G1"/>
    <mergeCell ref="A2:F2"/>
    <mergeCell ref="A4:G5"/>
    <mergeCell ref="D6:E6"/>
    <mergeCell ref="F6:G6"/>
    <mergeCell ref="F17:G17"/>
    <mergeCell ref="F18:G18"/>
    <mergeCell ref="A6:C6"/>
    <mergeCell ref="A7:C8"/>
    <mergeCell ref="A9:C10"/>
    <mergeCell ref="A18:E18"/>
    <mergeCell ref="A15:E17"/>
    <mergeCell ref="F13:G14"/>
    <mergeCell ref="F15:F16"/>
    <mergeCell ref="G15:G16"/>
    <mergeCell ref="A11:C12"/>
    <mergeCell ref="D11:E12"/>
    <mergeCell ref="F11:G12"/>
    <mergeCell ref="D13:E14"/>
    <mergeCell ref="A13:C14"/>
    <mergeCell ref="D7:E8"/>
  </mergeCells>
  <conditionalFormatting sqref="F17 F18:G18 F7:G12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31" workbookViewId="0">
      <selection activeCell="F50" sqref="F50"/>
    </sheetView>
  </sheetViews>
  <sheetFormatPr defaultRowHeight="12.75" x14ac:dyDescent="0.2"/>
  <cols>
    <col min="1" max="1" width="18.42578125" customWidth="1"/>
    <col min="2" max="2" width="12.5703125" customWidth="1"/>
    <col min="3" max="3" width="18.140625" customWidth="1"/>
  </cols>
  <sheetData>
    <row r="2" spans="1:3" x14ac:dyDescent="0.2">
      <c r="A2" s="86"/>
      <c r="B2" s="86"/>
      <c r="C2" s="86"/>
    </row>
    <row r="3" spans="1:3" ht="13.5" thickBot="1" x14ac:dyDescent="0.25">
      <c r="A3" s="325" t="s">
        <v>132</v>
      </c>
      <c r="B3" s="325"/>
      <c r="C3" s="325"/>
    </row>
    <row r="4" spans="1:3" ht="13.5" thickTop="1" x14ac:dyDescent="0.2">
      <c r="A4" s="314" t="s">
        <v>133</v>
      </c>
      <c r="B4" s="315"/>
      <c r="C4" s="318" t="s">
        <v>134</v>
      </c>
    </row>
    <row r="5" spans="1:3" ht="13.5" thickBot="1" x14ac:dyDescent="0.25">
      <c r="A5" s="316"/>
      <c r="B5" s="317"/>
      <c r="C5" s="319"/>
    </row>
    <row r="6" spans="1:3" x14ac:dyDescent="0.2">
      <c r="A6" s="321" t="s">
        <v>135</v>
      </c>
      <c r="B6" s="323" t="s">
        <v>136</v>
      </c>
      <c r="C6" s="319"/>
    </row>
    <row r="7" spans="1:3" ht="13.5" thickBot="1" x14ac:dyDescent="0.25">
      <c r="A7" s="322"/>
      <c r="B7" s="324"/>
      <c r="C7" s="320"/>
    </row>
    <row r="8" spans="1:3" ht="15" x14ac:dyDescent="0.2">
      <c r="A8" s="87">
        <v>0</v>
      </c>
      <c r="B8" s="88">
        <v>0</v>
      </c>
      <c r="C8" s="89">
        <v>0</v>
      </c>
    </row>
    <row r="9" spans="1:3" ht="15" x14ac:dyDescent="0.2">
      <c r="A9" s="87">
        <v>0.01</v>
      </c>
      <c r="B9" s="88">
        <v>0.73</v>
      </c>
      <c r="C9" s="89">
        <v>1</v>
      </c>
    </row>
    <row r="10" spans="1:3" ht="15" x14ac:dyDescent="0.2">
      <c r="A10" s="87">
        <v>0.74</v>
      </c>
      <c r="B10" s="88">
        <v>1.48</v>
      </c>
      <c r="C10" s="89">
        <v>2</v>
      </c>
    </row>
    <row r="11" spans="1:3" ht="15" x14ac:dyDescent="0.2">
      <c r="A11" s="87">
        <v>1.49</v>
      </c>
      <c r="B11" s="88">
        <v>2.25</v>
      </c>
      <c r="C11" s="89">
        <v>3</v>
      </c>
    </row>
    <row r="12" spans="1:3" ht="15" x14ac:dyDescent="0.2">
      <c r="A12" s="87">
        <v>2.2599999999999998</v>
      </c>
      <c r="B12" s="88">
        <v>3.04</v>
      </c>
      <c r="C12" s="89">
        <v>4</v>
      </c>
    </row>
    <row r="13" spans="1:3" ht="15" x14ac:dyDescent="0.2">
      <c r="A13" s="87">
        <v>3.05</v>
      </c>
      <c r="B13" s="88">
        <v>3.85</v>
      </c>
      <c r="C13" s="89">
        <v>5</v>
      </c>
    </row>
    <row r="14" spans="1:3" ht="15" x14ac:dyDescent="0.2">
      <c r="A14" s="87">
        <v>3.86</v>
      </c>
      <c r="B14" s="88">
        <v>4.6900000000000004</v>
      </c>
      <c r="C14" s="89">
        <v>6</v>
      </c>
    </row>
    <row r="15" spans="1:3" ht="15" x14ac:dyDescent="0.2">
      <c r="A15" s="87">
        <v>4.7</v>
      </c>
      <c r="B15" s="88">
        <v>5.55</v>
      </c>
      <c r="C15" s="89">
        <v>7</v>
      </c>
    </row>
    <row r="16" spans="1:3" ht="15" x14ac:dyDescent="0.2">
      <c r="A16" s="87">
        <v>5.56</v>
      </c>
      <c r="B16" s="88">
        <v>6.44</v>
      </c>
      <c r="C16" s="89">
        <v>8</v>
      </c>
    </row>
    <row r="17" spans="1:3" ht="15" x14ac:dyDescent="0.2">
      <c r="A17" s="87">
        <v>6.45</v>
      </c>
      <c r="B17" s="88">
        <v>7.35</v>
      </c>
      <c r="C17" s="89">
        <v>9</v>
      </c>
    </row>
    <row r="18" spans="1:3" ht="15" x14ac:dyDescent="0.2">
      <c r="A18" s="87">
        <v>7.36</v>
      </c>
      <c r="B18" s="88">
        <v>8.3000000000000007</v>
      </c>
      <c r="C18" s="89">
        <v>10</v>
      </c>
    </row>
    <row r="19" spans="1:3" ht="15" x14ac:dyDescent="0.2">
      <c r="A19" s="87">
        <v>8.31</v>
      </c>
      <c r="B19" s="88">
        <v>9.2799999999999994</v>
      </c>
      <c r="C19" s="89">
        <v>11</v>
      </c>
    </row>
    <row r="20" spans="1:3" ht="15" x14ac:dyDescent="0.2">
      <c r="A20" s="87">
        <v>9.2899999999999991</v>
      </c>
      <c r="B20" s="88">
        <v>10.29</v>
      </c>
      <c r="C20" s="89">
        <v>12</v>
      </c>
    </row>
    <row r="21" spans="1:3" ht="15" x14ac:dyDescent="0.2">
      <c r="A21" s="87">
        <v>10.3</v>
      </c>
      <c r="B21" s="88">
        <v>11.34</v>
      </c>
      <c r="C21" s="89">
        <v>13</v>
      </c>
    </row>
    <row r="22" spans="1:3" ht="15" x14ac:dyDescent="0.2">
      <c r="A22" s="87">
        <v>11.35</v>
      </c>
      <c r="B22" s="88">
        <v>12.43</v>
      </c>
      <c r="C22" s="89">
        <v>14</v>
      </c>
    </row>
    <row r="23" spans="1:3" ht="15" x14ac:dyDescent="0.2">
      <c r="A23" s="87">
        <v>12.44</v>
      </c>
      <c r="B23" s="88">
        <v>13.56</v>
      </c>
      <c r="C23" s="89">
        <v>15</v>
      </c>
    </row>
    <row r="24" spans="1:3" ht="15" x14ac:dyDescent="0.2">
      <c r="A24" s="87">
        <v>13.57</v>
      </c>
      <c r="B24" s="88">
        <v>14.74</v>
      </c>
      <c r="C24" s="89">
        <v>16</v>
      </c>
    </row>
    <row r="25" spans="1:3" ht="15" x14ac:dyDescent="0.2">
      <c r="A25" s="87">
        <v>14.75</v>
      </c>
      <c r="B25" s="88">
        <v>15.97</v>
      </c>
      <c r="C25" s="89">
        <v>17</v>
      </c>
    </row>
    <row r="26" spans="1:3" ht="15" x14ac:dyDescent="0.2">
      <c r="A26" s="87">
        <v>15.98</v>
      </c>
      <c r="B26" s="88">
        <v>17.25</v>
      </c>
      <c r="C26" s="89">
        <v>18</v>
      </c>
    </row>
    <row r="27" spans="1:3" ht="15" x14ac:dyDescent="0.2">
      <c r="A27" s="87">
        <v>17.260000000000002</v>
      </c>
      <c r="B27" s="88">
        <v>18.59</v>
      </c>
      <c r="C27" s="89">
        <v>19</v>
      </c>
    </row>
    <row r="28" spans="1:3" ht="15" x14ac:dyDescent="0.2">
      <c r="A28" s="87">
        <v>18.600000000000001</v>
      </c>
      <c r="B28" s="88">
        <v>20</v>
      </c>
      <c r="C28" s="89">
        <v>20</v>
      </c>
    </row>
    <row r="29" spans="1:3" ht="15" x14ac:dyDescent="0.2">
      <c r="A29" s="87">
        <v>20.010000000000002</v>
      </c>
      <c r="B29" s="88">
        <v>21.48</v>
      </c>
      <c r="C29" s="89">
        <v>21</v>
      </c>
    </row>
    <row r="30" spans="1:3" ht="15" x14ac:dyDescent="0.2">
      <c r="A30" s="87">
        <v>21.49</v>
      </c>
      <c r="B30" s="88">
        <v>23.04</v>
      </c>
      <c r="C30" s="89">
        <v>22</v>
      </c>
    </row>
    <row r="31" spans="1:3" ht="15" x14ac:dyDescent="0.2">
      <c r="A31" s="87">
        <v>23.05</v>
      </c>
      <c r="B31" s="88">
        <v>24.69</v>
      </c>
      <c r="C31" s="89">
        <v>23</v>
      </c>
    </row>
    <row r="32" spans="1:3" ht="15" x14ac:dyDescent="0.2">
      <c r="A32" s="87">
        <v>24.7</v>
      </c>
      <c r="B32" s="88">
        <v>26.44</v>
      </c>
      <c r="C32" s="89">
        <v>24</v>
      </c>
    </row>
    <row r="33" spans="1:3" ht="15" x14ac:dyDescent="0.2">
      <c r="A33" s="87">
        <v>26.45</v>
      </c>
      <c r="B33" s="88">
        <v>28.3</v>
      </c>
      <c r="C33" s="89">
        <v>25</v>
      </c>
    </row>
    <row r="34" spans="1:3" ht="15" x14ac:dyDescent="0.2">
      <c r="A34" s="87">
        <v>28.31</v>
      </c>
      <c r="B34" s="88">
        <v>30.29</v>
      </c>
      <c r="C34" s="89">
        <v>26</v>
      </c>
    </row>
    <row r="35" spans="1:3" ht="15" x14ac:dyDescent="0.2">
      <c r="A35" s="87">
        <v>30.3</v>
      </c>
      <c r="B35" s="88">
        <v>32.43</v>
      </c>
      <c r="C35" s="89">
        <v>27</v>
      </c>
    </row>
    <row r="36" spans="1:3" ht="15" x14ac:dyDescent="0.2">
      <c r="A36" s="87">
        <v>32.44</v>
      </c>
      <c r="B36" s="88">
        <v>34.74</v>
      </c>
      <c r="C36" s="89">
        <v>28</v>
      </c>
    </row>
    <row r="37" spans="1:3" ht="15" x14ac:dyDescent="0.2">
      <c r="A37" s="87">
        <v>34.75</v>
      </c>
      <c r="B37" s="88">
        <v>37.25</v>
      </c>
      <c r="C37" s="89">
        <v>29</v>
      </c>
    </row>
    <row r="38" spans="1:3" ht="15" x14ac:dyDescent="0.2">
      <c r="A38" s="87">
        <v>37.26</v>
      </c>
      <c r="B38" s="88">
        <v>40</v>
      </c>
      <c r="C38" s="89">
        <v>30</v>
      </c>
    </row>
    <row r="39" spans="1:3" ht="15" x14ac:dyDescent="0.2">
      <c r="A39" s="87">
        <v>40.01</v>
      </c>
      <c r="B39" s="88">
        <v>43.04</v>
      </c>
      <c r="C39" s="89">
        <v>31</v>
      </c>
    </row>
    <row r="40" spans="1:3" ht="15" x14ac:dyDescent="0.2">
      <c r="A40" s="87">
        <v>43.05</v>
      </c>
      <c r="B40" s="88">
        <v>46.44</v>
      </c>
      <c r="C40" s="89">
        <v>32</v>
      </c>
    </row>
    <row r="41" spans="1:3" ht="15" x14ac:dyDescent="0.2">
      <c r="A41" s="87">
        <v>46.45</v>
      </c>
      <c r="B41" s="88">
        <v>50.29</v>
      </c>
      <c r="C41" s="89">
        <v>33</v>
      </c>
    </row>
    <row r="42" spans="1:3" ht="15" x14ac:dyDescent="0.2">
      <c r="A42" s="87">
        <v>50.3</v>
      </c>
      <c r="B42" s="88">
        <v>54.74</v>
      </c>
      <c r="C42" s="89">
        <v>34</v>
      </c>
    </row>
    <row r="43" spans="1:3" ht="15" x14ac:dyDescent="0.2">
      <c r="A43" s="87">
        <v>54.75</v>
      </c>
      <c r="B43" s="88">
        <v>60</v>
      </c>
      <c r="C43" s="89">
        <v>35</v>
      </c>
    </row>
    <row r="44" spans="1:3" ht="15" x14ac:dyDescent="0.2">
      <c r="A44" s="87">
        <v>60.01</v>
      </c>
      <c r="B44" s="88">
        <v>66.44</v>
      </c>
      <c r="C44" s="89">
        <v>36</v>
      </c>
    </row>
    <row r="45" spans="1:3" ht="15" x14ac:dyDescent="0.2">
      <c r="A45" s="87">
        <v>66.45</v>
      </c>
      <c r="B45" s="88">
        <v>74.739999999999995</v>
      </c>
      <c r="C45" s="89">
        <v>37</v>
      </c>
    </row>
    <row r="46" spans="1:3" ht="15" x14ac:dyDescent="0.2">
      <c r="A46" s="87">
        <v>74.75</v>
      </c>
      <c r="B46" s="88">
        <v>86.44</v>
      </c>
      <c r="C46" s="89">
        <v>38</v>
      </c>
    </row>
    <row r="47" spans="1:3" ht="15" x14ac:dyDescent="0.2">
      <c r="A47" s="87">
        <v>86.45</v>
      </c>
      <c r="B47" s="88">
        <v>106.44</v>
      </c>
      <c r="C47" s="89">
        <v>39</v>
      </c>
    </row>
    <row r="48" spans="1:3" ht="15" x14ac:dyDescent="0.2">
      <c r="A48" s="87">
        <v>106.45</v>
      </c>
      <c r="B48" s="88" t="s">
        <v>41</v>
      </c>
      <c r="C48" s="89">
        <v>40</v>
      </c>
    </row>
    <row r="49" spans="1:3" ht="15" thickBot="1" x14ac:dyDescent="0.25">
      <c r="A49" s="90"/>
      <c r="B49" s="91"/>
      <c r="C49" s="92"/>
    </row>
    <row r="50" spans="1:3" ht="13.5" thickTop="1" x14ac:dyDescent="0.2"/>
  </sheetData>
  <mergeCells count="5">
    <mergeCell ref="A4:B5"/>
    <mergeCell ref="C4:C7"/>
    <mergeCell ref="A6:A7"/>
    <mergeCell ref="B6:B7"/>
    <mergeCell ref="A3:C3"/>
  </mergeCells>
  <conditionalFormatting sqref="A3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Ensino</vt:lpstr>
      <vt:lpstr>Tabela Pesq e Extensão</vt:lpstr>
      <vt:lpstr>Totais</vt:lpstr>
      <vt:lpstr>Tabela de Pontos</vt:lpstr>
      <vt:lpstr>'Tabela Ensino'!Area_de_impressao</vt:lpstr>
      <vt:lpstr>'Tabela Pesq e Extensão'!Area_de_impressao</vt:lpstr>
    </vt:vector>
  </TitlesOfParts>
  <Company>UFSC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Preg</dc:creator>
  <cp:lastModifiedBy>Marley</cp:lastModifiedBy>
  <cp:lastPrinted>2017-03-08T15:02:26Z</cp:lastPrinted>
  <dcterms:created xsi:type="dcterms:W3CDTF">2001-11-14T18:05:01Z</dcterms:created>
  <dcterms:modified xsi:type="dcterms:W3CDTF">2017-06-28T18:45:20Z</dcterms:modified>
</cp:coreProperties>
</file>